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+General\ESTADISTICAS ISA\PRESUPUESTOS\PRESUPUESTOS 2026\Anexo Presupuesto I+D  01.01.26\4. Actualización bases cotización efectos 01.01.26 a 01.04.26\"/>
    </mc:Choice>
  </mc:AlternateContent>
  <xr:revisionPtr revIDLastSave="0" documentId="13_ncr:1_{C353FFBE-4939-42F6-BB00-245BB63DEDE0}" xr6:coauthVersionLast="47" xr6:coauthVersionMax="47" xr10:uidLastSave="{00000000-0000-0000-0000-000000000000}"/>
  <bookViews>
    <workbookView xWindow="-120" yWindow="-120" windowWidth="29040" windowHeight="15720" tabRatio="859" activeTab="3" xr2:uid="{00000000-000D-0000-FFFF-FFFF00000000}"/>
  </bookViews>
  <sheets>
    <sheet name="INV. PREDOCTORAL-ACCESO 2026" sheetId="14" r:id="rId1"/>
    <sheet name="INV. PREDOCTORAL-ACCESO 24-25" sheetId="18" r:id="rId2"/>
    <sheet name="INV. PREDOCTORAL 2023" sheetId="15" r:id="rId3"/>
    <sheet name="INV. PREDOCTORAL 2022" sheetId="16" r:id="rId4"/>
    <sheet name="PARAMETROS" sheetId="3" state="hidden" r:id="rId5"/>
  </sheets>
  <definedNames>
    <definedName name="_xlnm.Print_Area" localSheetId="0">'INV. PREDOCTORAL-ACCESO 2026'!$A$31:$C$37</definedName>
    <definedName name="RETRIBUCION">#REF!</definedName>
    <definedName name="_xlnm.Print_Titles" localSheetId="0">'INV. PREDOCTORAL-ACCESO 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4" l="1"/>
  <c r="D10" i="14"/>
  <c r="D9" i="14"/>
  <c r="D8" i="14"/>
  <c r="D7" i="14"/>
  <c r="C8" i="14"/>
  <c r="C9" i="14"/>
  <c r="C10" i="14"/>
  <c r="C7" i="14"/>
  <c r="G24" i="14"/>
  <c r="I24" i="14" s="1"/>
  <c r="G26" i="14"/>
  <c r="I26" i="14" s="1"/>
  <c r="H28" i="14"/>
  <c r="L10" i="18"/>
  <c r="N10" i="18" s="1"/>
  <c r="L9" i="18"/>
  <c r="N9" i="18" s="1"/>
  <c r="L8" i="18"/>
  <c r="N8" i="18" s="1"/>
  <c r="L7" i="18"/>
  <c r="L12" i="18" s="1"/>
  <c r="N12" i="18" s="1"/>
  <c r="N6" i="18"/>
  <c r="M6" i="18"/>
  <c r="B36" i="18"/>
  <c r="C36" i="18" s="1"/>
  <c r="B35" i="18"/>
  <c r="D35" i="18" s="1"/>
  <c r="B34" i="18"/>
  <c r="D34" i="18" s="1"/>
  <c r="B33" i="18"/>
  <c r="C33" i="18" s="1"/>
  <c r="D32" i="18"/>
  <c r="C32" i="18"/>
  <c r="G10" i="18"/>
  <c r="H10" i="18" s="1"/>
  <c r="G9" i="18"/>
  <c r="I9" i="18" s="1"/>
  <c r="G8" i="18"/>
  <c r="H8" i="18" s="1"/>
  <c r="G7" i="18"/>
  <c r="I6" i="18"/>
  <c r="H6" i="18"/>
  <c r="B10" i="18"/>
  <c r="C10" i="18" s="1"/>
  <c r="B9" i="18"/>
  <c r="C9" i="18" s="1"/>
  <c r="B8" i="18"/>
  <c r="C8" i="18" s="1"/>
  <c r="B7" i="18"/>
  <c r="D7" i="18" s="1"/>
  <c r="D6" i="18"/>
  <c r="C6" i="18"/>
  <c r="B10" i="14"/>
  <c r="B9" i="14"/>
  <c r="B8" i="14"/>
  <c r="B7" i="14"/>
  <c r="D6" i="14"/>
  <c r="C6" i="14"/>
  <c r="I28" i="14" l="1"/>
  <c r="M9" i="18"/>
  <c r="N7" i="18"/>
  <c r="M7" i="18"/>
  <c r="M10" i="18"/>
  <c r="M8" i="18"/>
  <c r="D8" i="18"/>
  <c r="G12" i="18"/>
  <c r="I12" i="18" s="1"/>
  <c r="I8" i="18"/>
  <c r="D9" i="18"/>
  <c r="H7" i="18"/>
  <c r="D33" i="18"/>
  <c r="I7" i="18"/>
  <c r="D36" i="18"/>
  <c r="D10" i="18"/>
  <c r="I10" i="18"/>
  <c r="C34" i="18"/>
  <c r="B38" i="18"/>
  <c r="D38" i="18" s="1"/>
  <c r="C35" i="18"/>
  <c r="H9" i="18"/>
  <c r="C7" i="18"/>
  <c r="C12" i="18" s="1"/>
  <c r="B12" i="18"/>
  <c r="D12" i="18" s="1"/>
  <c r="B12" i="14"/>
  <c r="M12" i="18" l="1"/>
  <c r="C38" i="18"/>
  <c r="H12" i="18"/>
  <c r="C12" i="14"/>
  <c r="B8" i="16" l="1"/>
  <c r="C8" i="16" s="1"/>
  <c r="B7" i="16"/>
  <c r="D7" i="16" s="1"/>
  <c r="B6" i="16"/>
  <c r="D6" i="16" s="1"/>
  <c r="B5" i="16"/>
  <c r="C5" i="16" s="1"/>
  <c r="D4" i="16"/>
  <c r="C4" i="16"/>
  <c r="I4" i="15"/>
  <c r="J4" i="15"/>
  <c r="H5" i="15"/>
  <c r="I5" i="15" s="1"/>
  <c r="H6" i="15"/>
  <c r="J6" i="15" s="1"/>
  <c r="H7" i="15"/>
  <c r="I7" i="15" s="1"/>
  <c r="J7" i="15"/>
  <c r="H8" i="15"/>
  <c r="I8" i="15" s="1"/>
  <c r="B8" i="15"/>
  <c r="C8" i="15" s="1"/>
  <c r="B7" i="15"/>
  <c r="C7" i="15" s="1"/>
  <c r="B6" i="15"/>
  <c r="D6" i="15" s="1"/>
  <c r="B5" i="15"/>
  <c r="C5" i="15" s="1"/>
  <c r="D4" i="15"/>
  <c r="C4" i="15"/>
  <c r="C6" i="16" l="1"/>
  <c r="C7" i="16"/>
  <c r="C10" i="16" s="1"/>
  <c r="H10" i="15"/>
  <c r="J10" i="15" s="1"/>
  <c r="J8" i="15"/>
  <c r="I10" i="15"/>
  <c r="I6" i="15"/>
  <c r="D5" i="16"/>
  <c r="B10" i="16"/>
  <c r="D10" i="16" s="1"/>
  <c r="D8" i="16"/>
  <c r="J5" i="15"/>
  <c r="D7" i="15"/>
  <c r="C6" i="15"/>
  <c r="C10" i="15" s="1"/>
  <c r="D8" i="15"/>
  <c r="B10" i="15"/>
  <c r="D10" i="15" s="1"/>
  <c r="D5" i="15"/>
  <c r="G11" i="14" l="1"/>
  <c r="I11" i="14" s="1"/>
  <c r="J11" i="14" s="1"/>
  <c r="M11" i="14"/>
  <c r="O11" i="14" s="1"/>
  <c r="M13" i="14" l="1"/>
  <c r="O13" i="14" s="1"/>
  <c r="N15" i="14"/>
  <c r="F32" i="3"/>
  <c r="F20" i="3"/>
  <c r="E64" i="3"/>
  <c r="E63" i="3"/>
  <c r="E62" i="3"/>
  <c r="E59" i="3"/>
  <c r="E58" i="3"/>
  <c r="D64" i="3"/>
  <c r="D63" i="3"/>
  <c r="D62" i="3"/>
  <c r="D59" i="3"/>
  <c r="D58" i="3"/>
  <c r="O15" i="14" l="1"/>
  <c r="B14" i="3" l="1"/>
  <c r="B15" i="3" s="1"/>
  <c r="G13" i="14" l="1"/>
  <c r="H15" i="14" l="1"/>
  <c r="I13" i="14"/>
  <c r="J13" i="14" s="1"/>
  <c r="J15" i="14" l="1"/>
  <c r="I15" i="14"/>
  <c r="F17" i="3" l="1"/>
  <c r="C49" i="3" l="1"/>
  <c r="C50" i="3" s="1"/>
  <c r="B49" i="3"/>
  <c r="C42" i="3"/>
  <c r="B42" i="3"/>
  <c r="C35" i="3"/>
  <c r="C36" i="3" s="1"/>
  <c r="B35" i="3"/>
  <c r="C21" i="3"/>
  <c r="C22" i="3" s="1"/>
  <c r="B21" i="3"/>
  <c r="B22" i="3" s="1"/>
  <c r="C14" i="3"/>
  <c r="C15" i="3" s="1"/>
  <c r="C28" i="3"/>
  <c r="C30" i="3" s="1"/>
  <c r="C4" i="3" s="1"/>
  <c r="B28" i="3"/>
  <c r="B30" i="3" s="1"/>
  <c r="B4" i="3" s="1"/>
  <c r="F29" i="3"/>
  <c r="C51" i="3" l="1"/>
  <c r="F33" i="3"/>
  <c r="F21" i="3"/>
  <c r="C23" i="3"/>
  <c r="C24" i="3" s="1"/>
  <c r="B43" i="3"/>
  <c r="B44" i="3" s="1"/>
  <c r="C37" i="3"/>
  <c r="C43" i="3"/>
  <c r="C44" i="3" s="1"/>
  <c r="B36" i="3"/>
  <c r="B37" i="3" s="1"/>
  <c r="B50" i="3"/>
  <c r="B51" i="3" s="1"/>
  <c r="B16" i="3"/>
  <c r="C16" i="3"/>
  <c r="B23" i="3"/>
  <c r="B24" i="3" s="1"/>
  <c r="B8" i="3" l="1"/>
  <c r="F34" i="3"/>
  <c r="B9" i="3"/>
  <c r="F22" i="3"/>
  <c r="C6" i="3"/>
  <c r="C45" i="3"/>
  <c r="C5" i="3"/>
  <c r="C38" i="3"/>
  <c r="C7" i="3"/>
  <c r="C52" i="3"/>
  <c r="C2" i="3"/>
  <c r="C17" i="3"/>
  <c r="B6" i="3"/>
  <c r="B45" i="3"/>
  <c r="B7" i="3"/>
  <c r="B52" i="3"/>
  <c r="B5" i="3"/>
  <c r="B38" i="3"/>
  <c r="B2" i="3"/>
  <c r="B17" i="3"/>
  <c r="C3" i="3"/>
  <c r="B3" i="3"/>
</calcChain>
</file>

<file path=xl/sharedStrings.xml><?xml version="1.0" encoding="utf-8"?>
<sst xmlns="http://schemas.openxmlformats.org/spreadsheetml/2006/main" count="240" uniqueCount="94">
  <si>
    <t>SALARIOS BRUTOS</t>
  </si>
  <si>
    <t>SUELDO</t>
  </si>
  <si>
    <t>P.P. EXTRAS</t>
  </si>
  <si>
    <t>INDEMNIZACION</t>
  </si>
  <si>
    <t>C. DESTINO (18)</t>
  </si>
  <si>
    <t>C. ESPECIFICO (28)</t>
  </si>
  <si>
    <t>C. DESTINO (14)</t>
  </si>
  <si>
    <t>C. ESPECIFICO (24)</t>
  </si>
  <si>
    <t>INDENIZACION</t>
  </si>
  <si>
    <t>€/MES (MÍNIMOS)</t>
  </si>
  <si>
    <t>€/MES (MAXIMOS)</t>
  </si>
  <si>
    <t>€/MES (MÁXIMOS)</t>
  </si>
  <si>
    <t>€/MES (MINIMOS)</t>
  </si>
  <si>
    <t>SUELDO (B)</t>
  </si>
  <si>
    <t>12 DIAS</t>
  </si>
  <si>
    <t>Retribución/año (*1)</t>
  </si>
  <si>
    <t>mínimas</t>
  </si>
  <si>
    <t>máximas</t>
  </si>
  <si>
    <t>PERSONAL INVESTIGADOR</t>
  </si>
  <si>
    <t>Investigador en Formación</t>
  </si>
  <si>
    <t>PERSONAL COLABORADOR EN TAREAS DE INVESTIGACIÓN</t>
  </si>
  <si>
    <t>Titulados superiores I</t>
  </si>
  <si>
    <t>Titulados superiores II</t>
  </si>
  <si>
    <t>Titulados de grado medio</t>
  </si>
  <si>
    <t>Especialistas Técnicos (*2)</t>
  </si>
  <si>
    <t>Auxiliares (*2)</t>
  </si>
  <si>
    <t>TOTAL</t>
  </si>
  <si>
    <t>INVESTIGADOR EN FORMACIÓN</t>
  </si>
  <si>
    <t>INVESTIGADOR JUNIOR</t>
  </si>
  <si>
    <t>INVESTIGADOR SENIOR</t>
  </si>
  <si>
    <t>AUXILIAR</t>
  </si>
  <si>
    <t>TOTAL…………………</t>
  </si>
  <si>
    <t>TOTAL…………….</t>
  </si>
  <si>
    <t>ESPECIALISTA TECNICO</t>
  </si>
  <si>
    <t>TITULADO SUPERIOR I</t>
  </si>
  <si>
    <t>TITULADO SUPERIOR II</t>
  </si>
  <si>
    <t>TITULADO DE GRADO MEDIO</t>
  </si>
  <si>
    <t>Complemento Compensatorio CD</t>
  </si>
  <si>
    <t>Investigador Senior</t>
  </si>
  <si>
    <t>Investigador Junior</t>
  </si>
  <si>
    <t>RETRIBUCIONES MINIMAS</t>
  </si>
  <si>
    <t>CONTINGENCIAS COMUNES</t>
  </si>
  <si>
    <t>TOPE MÍNIMO</t>
  </si>
  <si>
    <t>TOPE MÁXIMO</t>
  </si>
  <si>
    <t>CONTINGENCIAS PROFESIONALES</t>
  </si>
  <si>
    <t>Base Cotización</t>
  </si>
  <si>
    <t>Tipos cotización %</t>
  </si>
  <si>
    <t>Cuota Patronal</t>
  </si>
  <si>
    <t>Contingencias Comunes</t>
  </si>
  <si>
    <t>Contingencias Profesionales</t>
  </si>
  <si>
    <t>Bases mínimas euros/mes</t>
  </si>
  <si>
    <t>Bases máximas euros/mes</t>
  </si>
  <si>
    <t>1º año, no inferior a</t>
  </si>
  <si>
    <t>2º año, no inferior a</t>
  </si>
  <si>
    <t>3º año, no inferior a</t>
  </si>
  <si>
    <t>4º año, no inferior a</t>
  </si>
  <si>
    <t>Prorrateo de la cuantía, para percibir identica cuantia anual</t>
  </si>
  <si>
    <t>RETRIBUCION BRUTA MENSUAL (12 pagas)</t>
  </si>
  <si>
    <t>RETRIBUCION MÍNIMA A PERCIBIR (TIEMPO COMPLETO)</t>
  </si>
  <si>
    <t>CONTRATO PREDOCTORAL</t>
  </si>
  <si>
    <t>Grupo de Cotización 1</t>
  </si>
  <si>
    <t>Base mínima/hora</t>
  </si>
  <si>
    <t>RETRIBUCION BRUTA MENSUAL (14 pagas)</t>
  </si>
  <si>
    <t>RETRIBUCION BRUTA ANUAL (*)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</si>
  <si>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37,5 h:</t>
    </r>
  </si>
  <si>
    <t>TITULADO GRADO MEDIO</t>
  </si>
  <si>
    <t>TABLAS 2023 CON INCREMENTO 1,5% + 2,5%</t>
  </si>
  <si>
    <t>TABLAS 2023 CON INCREMENTO 1,5%</t>
  </si>
  <si>
    <t>Cuota Patronal con Bonificación**</t>
  </si>
  <si>
    <r>
      <t xml:space="preserve">(**) BONIFICACION: </t>
    </r>
    <r>
      <rPr>
        <sz val="10"/>
        <rFont val="Verdana"/>
        <family val="2"/>
      </rPr>
      <t xml:space="preserve">artículo 27 del RDL 1/2023 “La contratación de personal investigador bajo la modalidad de contrato predoctoral establecida en el artículo 21 de la Ley 14/2011, de 1 de junio, de la Ciencia, la Tecnología y la Innovación, dará derecho, durante la vigencia del contrato, incluidas sus prórrogas, a una bonificación en la cotización, en los términos establecidos en el artículo 10, de </t>
    </r>
    <r>
      <rPr>
        <b/>
        <sz val="10"/>
        <rFont val="Verdana"/>
        <family val="2"/>
      </rPr>
      <t>115 euros/mes</t>
    </r>
    <r>
      <rPr>
        <sz val="10"/>
        <rFont val="Verdana"/>
        <family val="2"/>
      </rPr>
      <t>"</t>
    </r>
  </si>
  <si>
    <r>
      <t xml:space="preserve">CALCULADORA COSTE SEG.SOCIAL CONTRATO </t>
    </r>
    <r>
      <rPr>
        <b/>
        <sz val="11"/>
        <color rgb="FFFF0000"/>
        <rFont val="Verdana"/>
        <family val="2"/>
      </rPr>
      <t>PREDOCTORAL</t>
    </r>
    <r>
      <rPr>
        <b/>
        <sz val="11"/>
        <rFont val="Verdana"/>
        <family val="2"/>
      </rPr>
      <t xml:space="preserve"> </t>
    </r>
    <r>
      <rPr>
        <b/>
        <sz val="11"/>
        <color rgb="FF0033CC"/>
        <rFont val="Verdana"/>
        <family val="2"/>
      </rPr>
      <t>(CONTRATOS INICIADOS ANTES DEL 01/09/23)</t>
    </r>
  </si>
  <si>
    <r>
      <t xml:space="preserve">TABLAS RETRIBUTIVAS DEL PERSONAL INVESTIGADOR EN FORMACIÓN </t>
    </r>
    <r>
      <rPr>
        <b/>
        <sz val="14"/>
        <rFont val="Verdana"/>
        <family val="2"/>
      </rPr>
      <t>2023</t>
    </r>
    <r>
      <rPr>
        <sz val="14"/>
        <rFont val="Verdana"/>
        <family val="2"/>
      </rPr>
      <t xml:space="preserve"> (aplicable a partir del 01 de noviembre de 2023)                                                                                                    </t>
    </r>
  </si>
  <si>
    <t xml:space="preserve">TABLAS RETRIBUTIVAS DEL PERSONAL INVESTIGADOR EN FORMACIÓN 2023 (aplicable del 01 de marzo a 31 de octubre de 2023)                                                                                                         </t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</si>
  <si>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 xml:space="preserve">01.03.2023 </t>
    </r>
    <r>
      <rPr>
        <sz val="10"/>
        <rFont val="Verdana"/>
        <family val="2"/>
      </rPr>
      <t>hasta el</t>
    </r>
    <r>
      <rPr>
        <b/>
        <sz val="10"/>
        <rFont val="Verdana"/>
        <family val="2"/>
      </rPr>
      <t xml:space="preserve"> 31.10.2023</t>
    </r>
    <r>
      <rPr>
        <sz val="10"/>
        <rFont val="Verdana"/>
        <family val="2"/>
      </rPr>
      <t>.</t>
    </r>
  </si>
  <si>
    <t>TOTAL COSTE SEGURIDAD SOCIAL</t>
  </si>
  <si>
    <r>
      <t xml:space="preserve">CALCULADORA COSTE SEG.SOCIAL CONTRATO </t>
    </r>
    <r>
      <rPr>
        <b/>
        <sz val="11"/>
        <color rgb="FFFF0000"/>
        <rFont val="Verdana"/>
        <family val="2"/>
      </rPr>
      <t xml:space="preserve">PREDOCTORAL </t>
    </r>
    <r>
      <rPr>
        <b/>
        <sz val="11"/>
        <color rgb="FF0033CC"/>
        <rFont val="Verdana"/>
        <family val="2"/>
      </rPr>
      <t>(CONTRATOS INICIADOS A PARTIR DE 01/09/23)</t>
    </r>
    <r>
      <rPr>
        <b/>
        <sz val="11"/>
        <rFont val="Verdana"/>
        <family val="2"/>
      </rPr>
      <t>*</t>
    </r>
  </si>
  <si>
    <r>
      <t xml:space="preserve">Consultar IMPORTES según </t>
    </r>
    <r>
      <rPr>
        <b/>
        <sz val="10"/>
        <rFont val="Verdana"/>
        <family val="2"/>
      </rPr>
      <t>fecha inicio</t>
    </r>
    <r>
      <rPr>
        <sz val="10"/>
        <rFont val="Verdana"/>
        <family val="2"/>
      </rPr>
      <t xml:space="preserve"> contratos predoctorales anteriores</t>
    </r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</si>
  <si>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>01.11.2023.</t>
    </r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</si>
  <si>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>07.03.2022 hasta el 28.02.2023.</t>
    </r>
  </si>
  <si>
    <t>Cuota Patronal Bonificación anterior a 01/09/23</t>
  </si>
  <si>
    <r>
      <rPr>
        <b/>
        <sz val="10"/>
        <rFont val="Verdana"/>
        <family val="2"/>
      </rPr>
      <t>(*) NOTA:</t>
    </r>
    <r>
      <rPr>
        <sz val="10"/>
        <rFont val="Verdana"/>
        <family val="2"/>
      </rPr>
      <t xml:space="preserve"> Para calcular el coste total del contrato/renovación para el periodo, utilice la siguiente plantilla…………………</t>
    </r>
  </si>
  <si>
    <r>
      <t xml:space="preserve">TABLAS RETRIBUTIVAS DEL PERSONAL INVESTIGADOR EN FORMACIÓN     </t>
    </r>
    <r>
      <rPr>
        <b/>
        <sz val="14"/>
        <rFont val="Verdana"/>
        <family val="2"/>
      </rPr>
      <t xml:space="preserve">AÑO </t>
    </r>
    <r>
      <rPr>
        <sz val="14"/>
        <rFont val="Verdana"/>
        <family val="2"/>
      </rPr>
      <t xml:space="preserve"> </t>
    </r>
    <r>
      <rPr>
        <b/>
        <sz val="14"/>
        <rFont val="Verdana"/>
        <family val="2"/>
      </rPr>
      <t>2022</t>
    </r>
    <r>
      <rPr>
        <sz val="14"/>
        <rFont val="Verdana"/>
        <family val="2"/>
      </rPr>
      <t xml:space="preserve">                                                                                                   </t>
    </r>
  </si>
  <si>
    <r>
      <t xml:space="preserve">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>01.03.2024</t>
    </r>
    <r>
      <rPr>
        <sz val="10"/>
        <rFont val="Verdana"/>
        <family val="2"/>
      </rPr>
      <t xml:space="preserve"> hasta </t>
    </r>
    <r>
      <rPr>
        <b/>
        <sz val="10"/>
        <rFont val="Verdana"/>
        <family val="2"/>
      </rPr>
      <t>30.06.2024.</t>
    </r>
  </si>
  <si>
    <r>
      <t xml:space="preserve">CALCULADORA COSTE SEG.SOCIAL CONTRATO                                                               </t>
    </r>
    <r>
      <rPr>
        <b/>
        <sz val="11"/>
        <color rgb="FFFF0000"/>
        <rFont val="Verdana"/>
        <family val="2"/>
      </rPr>
      <t xml:space="preserve"> ACCESO PERSONAL INVESTIGADOR DOCTOR</t>
    </r>
  </si>
  <si>
    <t xml:space="preserve">TABLAS RETRIBUTIVAS DEL PERSONAL INVESTIGADOR EN FORMACIÓN AÑO  2025                                                                                                         </t>
  </si>
  <si>
    <t xml:space="preserve">TABLAS RETRIBUTIVAS DEL PERSONAL INVESTIGADOR EN FORMACIÓN AÑO  2025                                                                                                        </t>
  </si>
  <si>
    <r>
      <t xml:space="preserve">Conforme a las tablas retributivas del personal laboral IV Convenio colectivo único de la Administración General del Estado 0,5 % IPCA. Con efectos desde el </t>
    </r>
    <r>
      <rPr>
        <b/>
        <sz val="10"/>
        <rFont val="Verdana"/>
        <family val="2"/>
      </rPr>
      <t>01.07.2025</t>
    </r>
  </si>
  <si>
    <r>
      <t xml:space="preserve">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>01.07.2024 hasta 30.06.2025</t>
    </r>
  </si>
  <si>
    <t>CALCULO RC e INDEMNIZACIÓN</t>
  </si>
  <si>
    <t xml:space="preserve">TABLAS RETRIBUTIVAS DEL PERSONAL INVESTIGADOR EN FORMACIÓN AÑO  2024                                                                                                    </t>
  </si>
  <si>
    <t xml:space="preserve">TABLAS RETRIBUTIVAS DEL PERSONAL INVESTIGADOR EN FORMACIÓN AÑO  2026                                                                                                        </t>
  </si>
  <si>
    <r>
      <t xml:space="preserve">Conforme a las tablas retributivas del personal laboral Convenio colectivo único de la Administración General del Estado (M3) incremento del 2,5 % y 1,5%, con efectos desde el </t>
    </r>
    <r>
      <rPr>
        <b/>
        <sz val="10"/>
        <rFont val="Verdana"/>
        <family val="2"/>
      </rPr>
      <t>01.03.2026</t>
    </r>
  </si>
  <si>
    <t>30% dto. Aplicado sobre Cont. Comunes (sin MEI) + MEI</t>
  </si>
  <si>
    <t>Según el Real Decreto 126/2026, el Salario Mínimo Interprofesional para 2026 queda fijado en 1.424,50€/mes a 12 pagas (1.221€/mes a 14 pagas), con efectos desde el 1 de enero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</si>
</sst>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i/>
      <u/>
      <sz val="10"/>
      <name val="Verdana"/>
      <family val="2"/>
    </font>
    <font>
      <sz val="10"/>
      <name val="Verdana"/>
      <family val="2"/>
    </font>
    <font>
      <b/>
      <sz val="11"/>
      <color rgb="FF000000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0000CC"/>
      <name val="Verdana"/>
      <family val="2"/>
    </font>
    <font>
      <b/>
      <sz val="9"/>
      <color rgb="FF0033CC"/>
      <name val="Verdana"/>
      <family val="2"/>
    </font>
    <font>
      <sz val="9"/>
      <color rgb="FF0033CC"/>
      <name val="Verdana"/>
      <family val="2"/>
    </font>
    <font>
      <b/>
      <sz val="10"/>
      <color rgb="FF0033CC"/>
      <name val="Verdana"/>
      <family val="2"/>
    </font>
    <font>
      <u/>
      <sz val="10"/>
      <color theme="10"/>
      <name val="Arial"/>
      <family val="2"/>
    </font>
    <font>
      <b/>
      <sz val="11"/>
      <color rgb="FFFF0000"/>
      <name val="Verdana"/>
      <family val="2"/>
    </font>
    <font>
      <b/>
      <sz val="11"/>
      <color rgb="FF0033CC"/>
      <name val="Verdana"/>
      <family val="2"/>
    </font>
    <font>
      <b/>
      <sz val="14"/>
      <name val="Verdana"/>
      <family val="2"/>
    </font>
    <font>
      <b/>
      <sz val="9.5"/>
      <name val="Verdana"/>
      <family val="2"/>
    </font>
    <font>
      <b/>
      <sz val="8.5"/>
      <name val="Verdana"/>
      <family val="2"/>
    </font>
    <font>
      <b/>
      <i/>
      <sz val="9"/>
      <name val="Verdana"/>
      <family val="2"/>
    </font>
    <font>
      <i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 applyBorder="1" applyAlignment="1">
      <alignment vertical="center"/>
    </xf>
    <xf numFmtId="0" fontId="4" fillId="0" borderId="13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4" fontId="4" fillId="0" borderId="0" xfId="0" applyNumberFormat="1" applyFont="1"/>
    <xf numFmtId="0" fontId="6" fillId="0" borderId="17" xfId="0" applyFont="1" applyFill="1" applyBorder="1"/>
    <xf numFmtId="0" fontId="6" fillId="0" borderId="0" xfId="0" applyFont="1" applyFill="1" applyBorder="1"/>
    <xf numFmtId="0" fontId="4" fillId="0" borderId="0" xfId="0" applyFont="1" applyBorder="1"/>
    <xf numFmtId="2" fontId="6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Border="1"/>
    <xf numFmtId="0" fontId="4" fillId="0" borderId="0" xfId="0" applyFont="1" applyAlignment="1">
      <alignment vertical="center"/>
    </xf>
    <xf numFmtId="0" fontId="4" fillId="0" borderId="17" xfId="0" applyFont="1" applyFill="1" applyBorder="1"/>
    <xf numFmtId="0" fontId="4" fillId="0" borderId="20" xfId="0" applyFont="1" applyFill="1" applyBorder="1"/>
    <xf numFmtId="0" fontId="4" fillId="0" borderId="18" xfId="0" applyFont="1" applyBorder="1"/>
    <xf numFmtId="0" fontId="4" fillId="0" borderId="19" xfId="0" applyFont="1" applyBorder="1"/>
    <xf numFmtId="0" fontId="13" fillId="2" borderId="4" xfId="0" applyFont="1" applyFill="1" applyBorder="1" applyAlignment="1">
      <alignment vertical="center"/>
    </xf>
    <xf numFmtId="0" fontId="6" fillId="0" borderId="0" xfId="0" applyFont="1"/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Border="1"/>
    <xf numFmtId="0" fontId="10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right" wrapText="1"/>
    </xf>
    <xf numFmtId="2" fontId="4" fillId="0" borderId="0" xfId="1" applyNumberFormat="1" applyFont="1" applyAlignment="1">
      <alignment vertical="center"/>
    </xf>
    <xf numFmtId="2" fontId="5" fillId="0" borderId="0" xfId="1" applyNumberFormat="1" applyFont="1" applyBorder="1" applyAlignment="1">
      <alignment vertical="center"/>
    </xf>
    <xf numFmtId="2" fontId="4" fillId="0" borderId="16" xfId="1" applyNumberFormat="1" applyFont="1" applyFill="1" applyBorder="1" applyAlignment="1">
      <alignment vertical="center"/>
    </xf>
    <xf numFmtId="2" fontId="7" fillId="0" borderId="16" xfId="1" applyNumberFormat="1" applyFont="1" applyFill="1" applyBorder="1" applyAlignment="1">
      <alignment vertical="center"/>
    </xf>
    <xf numFmtId="2" fontId="6" fillId="0" borderId="12" xfId="1" applyNumberFormat="1" applyFont="1" applyFill="1" applyBorder="1"/>
    <xf numFmtId="2" fontId="4" fillId="0" borderId="0" xfId="1" applyNumberFormat="1" applyFont="1"/>
    <xf numFmtId="2" fontId="4" fillId="0" borderId="0" xfId="1" applyNumberFormat="1" applyFont="1" applyBorder="1"/>
    <xf numFmtId="2" fontId="4" fillId="0" borderId="2" xfId="1" applyNumberFormat="1" applyFont="1" applyFill="1" applyBorder="1" applyAlignment="1">
      <alignment horizontal="right" wrapText="1"/>
    </xf>
    <xf numFmtId="2" fontId="4" fillId="0" borderId="3" xfId="1" applyNumberFormat="1" applyFont="1" applyFill="1" applyBorder="1" applyAlignment="1">
      <alignment horizontal="right" wrapText="1"/>
    </xf>
    <xf numFmtId="2" fontId="4" fillId="0" borderId="20" xfId="0" applyNumberFormat="1" applyFont="1" applyFill="1" applyBorder="1" applyAlignment="1">
      <alignment horizontal="right" wrapText="1"/>
    </xf>
    <xf numFmtId="2" fontId="4" fillId="0" borderId="0" xfId="0" applyNumberFormat="1" applyFont="1" applyAlignment="1">
      <alignment horizontal="right" wrapText="1"/>
    </xf>
    <xf numFmtId="2" fontId="4" fillId="0" borderId="0" xfId="1" applyNumberFormat="1" applyFont="1" applyBorder="1" applyAlignment="1">
      <alignment horizontal="right" wrapText="1"/>
    </xf>
    <xf numFmtId="2" fontId="4" fillId="0" borderId="21" xfId="1" applyNumberFormat="1" applyFont="1" applyBorder="1" applyAlignment="1">
      <alignment horizontal="right" wrapText="1"/>
    </xf>
    <xf numFmtId="2" fontId="6" fillId="0" borderId="8" xfId="1" applyNumberFormat="1" applyFont="1" applyBorder="1" applyAlignment="1">
      <alignment horizontal="right" wrapText="1"/>
    </xf>
    <xf numFmtId="2" fontId="6" fillId="0" borderId="22" xfId="1" applyNumberFormat="1" applyFont="1" applyBorder="1" applyAlignment="1">
      <alignment horizontal="right" wrapText="1"/>
    </xf>
    <xf numFmtId="2" fontId="6" fillId="0" borderId="0" xfId="0" applyNumberFormat="1" applyFont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2" fontId="12" fillId="0" borderId="16" xfId="1" applyNumberFormat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0" borderId="2" xfId="1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2" fontId="15" fillId="0" borderId="16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0" fontId="4" fillId="0" borderId="0" xfId="0" applyNumberFormat="1" applyFont="1" applyFill="1" applyBorder="1"/>
    <xf numFmtId="2" fontId="12" fillId="0" borderId="16" xfId="1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vertical="center"/>
    </xf>
    <xf numFmtId="2" fontId="6" fillId="4" borderId="24" xfId="0" applyNumberFormat="1" applyFont="1" applyFill="1" applyBorder="1" applyAlignment="1">
      <alignment horizontal="center" wrapText="1"/>
    </xf>
    <xf numFmtId="2" fontId="6" fillId="4" borderId="25" xfId="0" applyNumberFormat="1" applyFont="1" applyFill="1" applyBorder="1" applyAlignment="1">
      <alignment horizontal="center" wrapText="1"/>
    </xf>
    <xf numFmtId="0" fontId="5" fillId="4" borderId="23" xfId="0" applyFont="1" applyFill="1" applyBorder="1" applyAlignment="1">
      <alignment vertical="center" wrapText="1"/>
    </xf>
    <xf numFmtId="164" fontId="6" fillId="0" borderId="27" xfId="1" applyFont="1" applyBorder="1" applyAlignment="1">
      <alignment horizontal="center" vertical="center"/>
    </xf>
    <xf numFmtId="164" fontId="4" fillId="0" borderId="27" xfId="1" applyFont="1" applyBorder="1" applyAlignment="1">
      <alignment horizontal="center"/>
    </xf>
    <xf numFmtId="164" fontId="4" fillId="0" borderId="33" xfId="1" applyFont="1" applyBorder="1" applyAlignment="1">
      <alignment horizontal="center"/>
    </xf>
    <xf numFmtId="164" fontId="4" fillId="0" borderId="35" xfId="1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 vertical="center"/>
    </xf>
    <xf numFmtId="8" fontId="24" fillId="2" borderId="6" xfId="2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44" fontId="2" fillId="0" borderId="0" xfId="2" applyFont="1"/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4" fillId="0" borderId="0" xfId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 wrapText="1"/>
    </xf>
    <xf numFmtId="1" fontId="24" fillId="0" borderId="0" xfId="2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vertical="center"/>
    </xf>
    <xf numFmtId="164" fontId="4" fillId="0" borderId="37" xfId="1" applyFont="1" applyBorder="1" applyAlignment="1">
      <alignment horizontal="center"/>
    </xf>
    <xf numFmtId="164" fontId="4" fillId="0" borderId="38" xfId="1" applyFont="1" applyBorder="1" applyAlignment="1">
      <alignment horizontal="center"/>
    </xf>
    <xf numFmtId="164" fontId="6" fillId="0" borderId="40" xfId="1" applyFont="1" applyBorder="1" applyAlignment="1">
      <alignment horizontal="center" vertical="center"/>
    </xf>
    <xf numFmtId="164" fontId="6" fillId="0" borderId="39" xfId="1" applyFont="1" applyBorder="1" applyAlignment="1">
      <alignment horizontal="center" vertical="center"/>
    </xf>
    <xf numFmtId="164" fontId="4" fillId="0" borderId="40" xfId="1" applyFont="1" applyBorder="1" applyAlignment="1">
      <alignment horizontal="center"/>
    </xf>
    <xf numFmtId="164" fontId="4" fillId="0" borderId="41" xfId="1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vertical="center"/>
    </xf>
    <xf numFmtId="4" fontId="24" fillId="0" borderId="0" xfId="1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44" fontId="24" fillId="2" borderId="6" xfId="2" applyFont="1" applyFill="1" applyBorder="1" applyAlignment="1">
      <alignment vertical="center"/>
    </xf>
    <xf numFmtId="2" fontId="4" fillId="0" borderId="2" xfId="1" applyNumberFormat="1" applyFont="1" applyBorder="1" applyAlignment="1">
      <alignment horizontal="center" vertical="center"/>
    </xf>
    <xf numFmtId="8" fontId="4" fillId="0" borderId="6" xfId="2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2" fontId="6" fillId="3" borderId="42" xfId="0" applyNumberFormat="1" applyFont="1" applyFill="1" applyBorder="1" applyAlignment="1">
      <alignment horizontal="center" vertical="center" wrapText="1"/>
    </xf>
    <xf numFmtId="2" fontId="6" fillId="3" borderId="4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" fontId="29" fillId="3" borderId="31" xfId="0" applyNumberFormat="1" applyFont="1" applyFill="1" applyBorder="1" applyAlignment="1">
      <alignment horizontal="center" vertical="center" wrapText="1"/>
    </xf>
    <xf numFmtId="2" fontId="4" fillId="2" borderId="6" xfId="2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2" fontId="32" fillId="2" borderId="6" xfId="2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25" fillId="0" borderId="0" xfId="4" applyFill="1" applyAlignment="1"/>
    <xf numFmtId="0" fontId="10" fillId="0" borderId="13" xfId="0" applyFont="1" applyBorder="1" applyAlignment="1">
      <alignment vertical="center"/>
    </xf>
    <xf numFmtId="0" fontId="13" fillId="0" borderId="44" xfId="0" applyFont="1" applyBorder="1" applyAlignment="1">
      <alignment horizontal="center" vertical="center" wrapText="1"/>
    </xf>
    <xf numFmtId="2" fontId="29" fillId="3" borderId="43" xfId="0" applyNumberFormat="1" applyFont="1" applyFill="1" applyBorder="1" applyAlignment="1">
      <alignment horizontal="center" vertical="center" wrapText="1"/>
    </xf>
    <xf numFmtId="164" fontId="4" fillId="0" borderId="27" xfId="1" applyNumberFormat="1" applyFont="1" applyBorder="1" applyAlignment="1">
      <alignment horizontal="center"/>
    </xf>
    <xf numFmtId="0" fontId="4" fillId="6" borderId="0" xfId="0" applyFont="1" applyFill="1"/>
    <xf numFmtId="0" fontId="22" fillId="0" borderId="15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8" fontId="32" fillId="0" borderId="7" xfId="0" applyNumberFormat="1" applyFont="1" applyBorder="1" applyAlignment="1">
      <alignment horizontal="center" vertical="center"/>
    </xf>
    <xf numFmtId="8" fontId="32" fillId="0" borderId="3" xfId="0" applyNumberFormat="1" applyFont="1" applyBorder="1" applyAlignment="1">
      <alignment horizontal="center" vertical="center"/>
    </xf>
    <xf numFmtId="2" fontId="32" fillId="0" borderId="7" xfId="0" applyNumberFormat="1" applyFont="1" applyBorder="1" applyAlignment="1">
      <alignment horizontal="center" vertical="center"/>
    </xf>
    <xf numFmtId="2" fontId="32" fillId="0" borderId="3" xfId="0" applyNumberFormat="1" applyFont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8" fontId="4" fillId="0" borderId="7" xfId="0" applyNumberFormat="1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center" vertical="center"/>
    </xf>
    <xf numFmtId="2" fontId="4" fillId="0" borderId="7" xfId="3" applyNumberFormat="1" applyFont="1" applyBorder="1" applyAlignment="1">
      <alignment horizontal="center" vertical="center"/>
    </xf>
    <xf numFmtId="2" fontId="4" fillId="0" borderId="3" xfId="3" applyNumberFormat="1" applyFont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2" fontId="4" fillId="7" borderId="7" xfId="3" applyNumberFormat="1" applyFont="1" applyFill="1" applyBorder="1" applyAlignment="1">
      <alignment horizontal="center" vertical="center"/>
    </xf>
    <xf numFmtId="2" fontId="4" fillId="7" borderId="3" xfId="3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2" fontId="4" fillId="0" borderId="6" xfId="3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8" fontId="4" fillId="0" borderId="6" xfId="0" applyNumberFormat="1" applyFont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justify" vertical="center" wrapText="1"/>
    </xf>
    <xf numFmtId="0" fontId="17" fillId="4" borderId="14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6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6" fillId="0" borderId="16" xfId="0" applyNumberFormat="1" applyFont="1" applyBorder="1" applyAlignment="1">
      <alignment horizontal="right" wrapText="1"/>
    </xf>
    <xf numFmtId="2" fontId="16" fillId="0" borderId="12" xfId="0" applyNumberFormat="1" applyFont="1" applyBorder="1" applyAlignment="1">
      <alignment horizontal="right"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5" fillId="4" borderId="20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2" fontId="12" fillId="0" borderId="7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2" fontId="12" fillId="0" borderId="2" xfId="0" applyNumberFormat="1" applyFont="1" applyBorder="1" applyAlignment="1">
      <alignment horizontal="right" vertical="center" wrapText="1"/>
    </xf>
    <xf numFmtId="2" fontId="12" fillId="0" borderId="3" xfId="0" applyNumberFormat="1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2" fontId="12" fillId="0" borderId="16" xfId="0" applyNumberFormat="1" applyFont="1" applyBorder="1" applyAlignment="1">
      <alignment horizontal="right" vertical="center" wrapText="1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2" fontId="4" fillId="0" borderId="16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33CC"/>
      <color rgb="FFC0C0C0"/>
      <color rgb="FF0000CC"/>
      <color rgb="FF0000FF"/>
      <color rgb="FF33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INDEMNIZACION%2012%20DIAS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topLeftCell="D1" zoomScale="96" zoomScaleNormal="96" workbookViewId="0">
      <selection activeCell="Y14" sqref="Y14"/>
    </sheetView>
  </sheetViews>
  <sheetFormatPr baseColWidth="10" defaultColWidth="11.5703125" defaultRowHeight="14.25" x14ac:dyDescent="0.2"/>
  <cols>
    <col min="1" max="1" width="31.28515625" style="82" customWidth="1"/>
    <col min="2" max="2" width="19.42578125" style="30" customWidth="1"/>
    <col min="3" max="3" width="20.42578125" style="30" customWidth="1"/>
    <col min="4" max="4" width="21.140625" style="30" customWidth="1"/>
    <col min="5" max="5" width="7.42578125" style="1" customWidth="1"/>
    <col min="6" max="6" width="18.85546875" style="2" customWidth="1"/>
    <col min="7" max="7" width="18.140625" style="1" customWidth="1"/>
    <col min="8" max="8" width="16.140625" style="1" customWidth="1"/>
    <col min="9" max="9" width="17.7109375" style="1" customWidth="1"/>
    <col min="10" max="10" width="20.140625" style="1" customWidth="1"/>
    <col min="11" max="11" width="5" style="1" customWidth="1"/>
    <col min="12" max="12" width="19" style="1" customWidth="1"/>
    <col min="13" max="13" width="17.5703125" style="1" customWidth="1"/>
    <col min="14" max="14" width="15.140625" style="1" customWidth="1"/>
    <col min="15" max="15" width="19.85546875" style="1" customWidth="1"/>
    <col min="16" max="16" width="11.5703125" style="1"/>
    <col min="17" max="21" width="0" style="1" hidden="1" customWidth="1"/>
    <col min="22" max="16384" width="11.5703125" style="1"/>
  </cols>
  <sheetData>
    <row r="1" spans="1:21" ht="22.5" customHeight="1" x14ac:dyDescent="0.2">
      <c r="A1" s="162" t="s">
        <v>91</v>
      </c>
      <c r="B1" s="162"/>
      <c r="C1" s="162"/>
      <c r="D1" s="162"/>
      <c r="F1" s="168" t="s">
        <v>93</v>
      </c>
      <c r="G1" s="168"/>
      <c r="H1" s="168"/>
      <c r="I1" s="168"/>
      <c r="J1" s="168"/>
    </row>
    <row r="2" spans="1:21" ht="16.149999999999999" customHeight="1" thickBot="1" x14ac:dyDescent="0.25">
      <c r="A2" s="162"/>
      <c r="B2" s="162"/>
      <c r="C2" s="162"/>
      <c r="D2" s="162"/>
      <c r="F2" s="169"/>
      <c r="G2" s="169"/>
      <c r="H2" s="169"/>
      <c r="I2" s="169"/>
      <c r="J2" s="169"/>
    </row>
    <row r="3" spans="1:21" s="3" customFormat="1" ht="45" customHeight="1" thickBot="1" x14ac:dyDescent="0.25">
      <c r="A3" s="163" t="s">
        <v>90</v>
      </c>
      <c r="B3" s="164"/>
      <c r="C3" s="164"/>
      <c r="D3" s="165"/>
      <c r="F3" s="77" t="s">
        <v>60</v>
      </c>
      <c r="G3" s="157" t="s">
        <v>41</v>
      </c>
      <c r="H3" s="158"/>
      <c r="I3" s="157" t="s">
        <v>44</v>
      </c>
      <c r="J3" s="158"/>
    </row>
    <row r="4" spans="1:21" s="29" customFormat="1" ht="34.5" customHeight="1" x14ac:dyDescent="0.2">
      <c r="A4" s="118" t="s">
        <v>59</v>
      </c>
      <c r="B4" s="166" t="s">
        <v>40</v>
      </c>
      <c r="C4" s="167"/>
      <c r="D4" s="167"/>
      <c r="E4" s="86"/>
      <c r="F4" s="58" t="s">
        <v>61</v>
      </c>
      <c r="G4" s="58" t="s">
        <v>50</v>
      </c>
      <c r="H4" s="58" t="s">
        <v>51</v>
      </c>
      <c r="I4" s="59" t="s">
        <v>42</v>
      </c>
      <c r="J4" s="58" t="s">
        <v>43</v>
      </c>
    </row>
    <row r="5" spans="1:21" s="22" customFormat="1" ht="41.45" customHeight="1" x14ac:dyDescent="0.2">
      <c r="A5" s="62"/>
      <c r="B5" s="110" t="s">
        <v>63</v>
      </c>
      <c r="C5" s="110" t="s">
        <v>57</v>
      </c>
      <c r="D5" s="110" t="s">
        <v>62</v>
      </c>
      <c r="F5" s="63">
        <v>11.62</v>
      </c>
      <c r="G5" s="97">
        <v>1989.3</v>
      </c>
      <c r="H5" s="97">
        <v>5101.2</v>
      </c>
      <c r="I5" s="98">
        <v>1424.4</v>
      </c>
      <c r="J5" s="98">
        <v>5101.2</v>
      </c>
    </row>
    <row r="6" spans="1:21" s="16" customFormat="1" ht="38.450000000000003" customHeight="1" thickBot="1" x14ac:dyDescent="0.25">
      <c r="A6" s="79" t="s">
        <v>58</v>
      </c>
      <c r="B6" s="68">
        <v>33941.46</v>
      </c>
      <c r="C6" s="89">
        <f>B6/12</f>
        <v>2828.4549999999999</v>
      </c>
      <c r="D6" s="90">
        <f>B6/14</f>
        <v>2424.39</v>
      </c>
      <c r="F6" s="72"/>
      <c r="G6" s="73"/>
      <c r="H6" s="73"/>
      <c r="I6" s="74"/>
      <c r="J6" s="74"/>
    </row>
    <row r="7" spans="1:21" s="3" customFormat="1" ht="23.45" customHeight="1" thickBot="1" x14ac:dyDescent="0.25">
      <c r="A7" s="80" t="s">
        <v>52</v>
      </c>
      <c r="B7" s="69">
        <f>B6*56%</f>
        <v>19007.2176</v>
      </c>
      <c r="C7" s="125">
        <f>(ROUNDUP(B7/12,2))</f>
        <v>1583.94</v>
      </c>
      <c r="D7" s="70">
        <f>ROUNDUP(B7/14,2)</f>
        <v>1357.66</v>
      </c>
      <c r="F7" s="145" t="s">
        <v>64</v>
      </c>
      <c r="G7" s="145"/>
      <c r="H7" s="145"/>
      <c r="I7" s="99">
        <v>0</v>
      </c>
      <c r="L7" s="145" t="s">
        <v>64</v>
      </c>
      <c r="M7" s="145"/>
      <c r="N7" s="145"/>
      <c r="O7" s="99">
        <v>0</v>
      </c>
    </row>
    <row r="8" spans="1:21" s="3" customFormat="1" ht="30" customHeight="1" x14ac:dyDescent="0.2">
      <c r="A8" s="80" t="s">
        <v>53</v>
      </c>
      <c r="B8" s="69">
        <f>B6*56%</f>
        <v>19007.2176</v>
      </c>
      <c r="C8" s="125">
        <f t="shared" ref="C8:C10" si="0">(ROUNDUP(B8/12,2))</f>
        <v>1583.94</v>
      </c>
      <c r="D8" s="70">
        <f>ROUNDUP(B8/14,2)</f>
        <v>1357.66</v>
      </c>
      <c r="F8" s="146" t="s">
        <v>75</v>
      </c>
      <c r="G8" s="147"/>
      <c r="H8" s="147"/>
      <c r="I8" s="148"/>
      <c r="J8" s="76"/>
      <c r="L8" s="146" t="s">
        <v>70</v>
      </c>
      <c r="M8" s="147"/>
      <c r="N8" s="147"/>
      <c r="O8" s="148"/>
    </row>
    <row r="9" spans="1:21" s="3" customFormat="1" ht="34.700000000000003" customHeight="1" thickBot="1" x14ac:dyDescent="0.25">
      <c r="A9" s="80" t="s">
        <v>54</v>
      </c>
      <c r="B9" s="69">
        <f>B6*60%</f>
        <v>20364.876</v>
      </c>
      <c r="C9" s="125">
        <f t="shared" si="0"/>
        <v>1697.08</v>
      </c>
      <c r="D9" s="70">
        <f>ROUNDUP(B9/14,2)</f>
        <v>1454.64</v>
      </c>
      <c r="F9" s="159"/>
      <c r="G9" s="160"/>
      <c r="H9" s="160"/>
      <c r="I9" s="151"/>
      <c r="J9" s="76"/>
      <c r="L9" s="149"/>
      <c r="M9" s="150"/>
      <c r="N9" s="150"/>
      <c r="O9" s="151"/>
    </row>
    <row r="10" spans="1:21" s="3" customFormat="1" ht="42.75" customHeight="1" thickBot="1" x14ac:dyDescent="0.25">
      <c r="A10" s="80" t="s">
        <v>55</v>
      </c>
      <c r="B10" s="69">
        <f>B6*75%</f>
        <v>25456.095000000001</v>
      </c>
      <c r="C10" s="125">
        <f t="shared" si="0"/>
        <v>2121.3500000000004</v>
      </c>
      <c r="D10" s="70">
        <f>ROUNDUP(B10/14,2)</f>
        <v>1818.3</v>
      </c>
      <c r="F10" s="103"/>
      <c r="G10" s="106" t="s">
        <v>45</v>
      </c>
      <c r="H10" s="106" t="s">
        <v>46</v>
      </c>
      <c r="I10" s="105" t="s">
        <v>47</v>
      </c>
      <c r="J10" s="106" t="s">
        <v>68</v>
      </c>
      <c r="L10" s="103"/>
      <c r="M10" s="106" t="s">
        <v>45</v>
      </c>
      <c r="N10" s="104" t="s">
        <v>46</v>
      </c>
      <c r="O10" s="112" t="s">
        <v>79</v>
      </c>
    </row>
    <row r="11" spans="1:21" s="3" customFormat="1" ht="1.1499999999999999" customHeight="1" thickBot="1" x14ac:dyDescent="0.25">
      <c r="A11" s="80"/>
      <c r="B11" s="69"/>
      <c r="C11" s="69"/>
      <c r="D11" s="70"/>
      <c r="F11" s="170" t="s">
        <v>48</v>
      </c>
      <c r="G11" s="171">
        <f>IF($I$7&gt;=$G$5,$I$7,$G$5)</f>
        <v>1989.3</v>
      </c>
      <c r="H11" s="161">
        <v>24.35</v>
      </c>
      <c r="I11" s="141">
        <f>(G11*H11%)</f>
        <v>484.39455000000004</v>
      </c>
      <c r="J11" s="141">
        <f>I11-115</f>
        <v>369.39455000000004</v>
      </c>
      <c r="L11" s="139" t="s">
        <v>48</v>
      </c>
      <c r="M11" s="141">
        <f>IF($O$7&gt;=$G$5,$O$7,$G$5)</f>
        <v>1989.3</v>
      </c>
      <c r="N11" s="152">
        <v>17.27</v>
      </c>
      <c r="O11" s="141">
        <f>M11*N11%</f>
        <v>343.55210999999997</v>
      </c>
    </row>
    <row r="12" spans="1:21" s="3" customFormat="1" ht="40.15" customHeight="1" thickBot="1" x14ac:dyDescent="0.25">
      <c r="A12" s="81" t="s">
        <v>56</v>
      </c>
      <c r="B12" s="71">
        <f>(SUM(B7:B10))/4</f>
        <v>20958.851549999999</v>
      </c>
      <c r="C12" s="92">
        <f>(SUM(C7:C10))/4</f>
        <v>1746.5775000000001</v>
      </c>
      <c r="D12" s="88">
        <f>(SUM(D7:D10))/4</f>
        <v>1497.0650000000001</v>
      </c>
      <c r="F12" s="170"/>
      <c r="G12" s="171"/>
      <c r="H12" s="161"/>
      <c r="I12" s="142"/>
      <c r="J12" s="142"/>
      <c r="L12" s="140"/>
      <c r="M12" s="142"/>
      <c r="N12" s="153"/>
      <c r="O12" s="142"/>
      <c r="Q12" s="126" t="s">
        <v>92</v>
      </c>
      <c r="R12" s="126"/>
      <c r="S12" s="126"/>
      <c r="T12" s="126"/>
      <c r="U12" s="126"/>
    </row>
    <row r="13" spans="1:21" ht="19.149999999999999" customHeight="1" x14ac:dyDescent="0.2">
      <c r="F13" s="139" t="s">
        <v>49</v>
      </c>
      <c r="G13" s="141">
        <f>IF($I$7&gt;=$I$5,$I$7,$I$5)</f>
        <v>1424.4</v>
      </c>
      <c r="H13" s="143">
        <v>9</v>
      </c>
      <c r="I13" s="141">
        <f>G13*H13%</f>
        <v>128.196</v>
      </c>
      <c r="J13" s="141">
        <f>I13</f>
        <v>128.196</v>
      </c>
      <c r="L13" s="139" t="s">
        <v>49</v>
      </c>
      <c r="M13" s="141">
        <f>IF($O$7&gt;=$I$5,$O$7,$I$5)</f>
        <v>1424.4</v>
      </c>
      <c r="N13" s="143">
        <v>9</v>
      </c>
      <c r="O13" s="141">
        <f>M13*N13%</f>
        <v>128.196</v>
      </c>
    </row>
    <row r="14" spans="1:21" ht="32.450000000000003" customHeight="1" thickBot="1" x14ac:dyDescent="0.25">
      <c r="A14" s="2"/>
      <c r="B14" s="2"/>
      <c r="C14" s="2"/>
      <c r="D14" s="2"/>
      <c r="F14" s="140"/>
      <c r="G14" s="142"/>
      <c r="H14" s="144"/>
      <c r="I14" s="142"/>
      <c r="J14" s="142"/>
      <c r="L14" s="140"/>
      <c r="M14" s="142"/>
      <c r="N14" s="144"/>
      <c r="O14" s="142"/>
    </row>
    <row r="15" spans="1:21" ht="41.45" customHeight="1" thickBot="1" x14ac:dyDescent="0.25">
      <c r="A15" s="2"/>
      <c r="B15" s="2"/>
      <c r="C15" s="2"/>
      <c r="D15" s="2"/>
      <c r="F15" s="135" t="s">
        <v>74</v>
      </c>
      <c r="G15" s="136"/>
      <c r="H15" s="111">
        <f>SUM(H11:H14)</f>
        <v>33.35</v>
      </c>
      <c r="I15" s="101">
        <f>SUM(I11:I14)</f>
        <v>612.59055000000001</v>
      </c>
      <c r="J15" s="75">
        <f>SUM(J11:J14)</f>
        <v>497.59055000000001</v>
      </c>
      <c r="L15" s="135" t="s">
        <v>74</v>
      </c>
      <c r="M15" s="136"/>
      <c r="N15" s="111">
        <f>SUM(N11:N14)</f>
        <v>26.27</v>
      </c>
      <c r="O15" s="75">
        <f>SUM(O11:O14)</f>
        <v>471.74811</v>
      </c>
    </row>
    <row r="16" spans="1:21" ht="53.45" customHeight="1" x14ac:dyDescent="0.2">
      <c r="A16" s="2"/>
      <c r="B16" s="2"/>
      <c r="C16" s="2"/>
      <c r="D16" s="2"/>
    </row>
    <row r="17" spans="1:15" ht="43.35" customHeight="1" x14ac:dyDescent="0.2">
      <c r="A17" s="2"/>
      <c r="B17" s="2"/>
      <c r="C17" s="2"/>
      <c r="D17" s="2"/>
      <c r="F17" s="156" t="s">
        <v>69</v>
      </c>
      <c r="G17" s="156"/>
      <c r="H17" s="156"/>
      <c r="I17" s="156"/>
      <c r="J17" s="156"/>
      <c r="K17" s="156"/>
      <c r="L17" s="156"/>
      <c r="M17" s="156"/>
      <c r="N17" s="156"/>
      <c r="O17" s="156"/>
    </row>
    <row r="18" spans="1:15" ht="28.15" customHeight="1" x14ac:dyDescent="0.2">
      <c r="A18" s="2"/>
      <c r="B18" s="2"/>
      <c r="C18" s="2"/>
      <c r="D18" s="2"/>
      <c r="F18" s="154" t="s">
        <v>80</v>
      </c>
      <c r="G18" s="154"/>
      <c r="H18" s="154"/>
      <c r="I18" s="121" t="s">
        <v>88</v>
      </c>
    </row>
    <row r="19" spans="1:15" ht="22.15" customHeight="1" x14ac:dyDescent="0.2">
      <c r="A19" s="2"/>
      <c r="B19" s="2"/>
      <c r="C19" s="2"/>
      <c r="D19" s="2"/>
      <c r="F19" s="154"/>
      <c r="G19" s="154"/>
      <c r="H19" s="154"/>
      <c r="I19" s="121"/>
    </row>
    <row r="20" spans="1:15" ht="12" customHeight="1" thickBot="1" x14ac:dyDescent="0.25">
      <c r="A20" s="2"/>
      <c r="B20" s="2"/>
      <c r="C20" s="2"/>
      <c r="D20" s="2"/>
      <c r="F20" s="1"/>
    </row>
    <row r="21" spans="1:15" ht="34.15" customHeight="1" thickBot="1" x14ac:dyDescent="0.25">
      <c r="A21" s="2"/>
      <c r="B21" s="2"/>
      <c r="C21" s="2"/>
      <c r="D21" s="2"/>
      <c r="F21" s="127" t="s">
        <v>64</v>
      </c>
      <c r="G21" s="127"/>
      <c r="H21" s="128"/>
      <c r="I21" s="99">
        <v>0</v>
      </c>
    </row>
    <row r="22" spans="1:15" ht="30" customHeight="1" thickBot="1" x14ac:dyDescent="0.25">
      <c r="A22" s="2"/>
      <c r="B22" s="2"/>
      <c r="C22" s="2"/>
      <c r="D22" s="2"/>
      <c r="F22" s="137" t="s">
        <v>83</v>
      </c>
      <c r="G22" s="138"/>
      <c r="H22" s="138"/>
      <c r="I22" s="138"/>
    </row>
    <row r="23" spans="1:15" ht="25.7" customHeight="1" thickBot="1" x14ac:dyDescent="0.25">
      <c r="A23" s="2"/>
      <c r="B23" s="2"/>
      <c r="C23" s="2"/>
      <c r="D23" s="2"/>
      <c r="F23" s="113"/>
      <c r="G23" s="114" t="s">
        <v>45</v>
      </c>
      <c r="H23" s="115" t="s">
        <v>46</v>
      </c>
      <c r="I23" s="116" t="s">
        <v>47</v>
      </c>
    </row>
    <row r="24" spans="1:15" ht="22.15" customHeight="1" x14ac:dyDescent="0.2">
      <c r="A24" s="2"/>
      <c r="B24" s="2"/>
      <c r="C24" s="2"/>
      <c r="D24" s="2"/>
      <c r="F24" s="129" t="s">
        <v>48</v>
      </c>
      <c r="G24" s="131">
        <f>IF($I$21&gt;=$G$5,$I$21,$G$5)</f>
        <v>1989.3</v>
      </c>
      <c r="H24" s="133">
        <v>24.35</v>
      </c>
      <c r="I24" s="131">
        <f>G24*H24%</f>
        <v>484.39455000000004</v>
      </c>
    </row>
    <row r="25" spans="1:15" ht="26.25" customHeight="1" thickBot="1" x14ac:dyDescent="0.25">
      <c r="A25" s="2"/>
      <c r="B25" s="2"/>
      <c r="C25" s="2"/>
      <c r="D25" s="2"/>
      <c r="F25" s="130"/>
      <c r="G25" s="132"/>
      <c r="H25" s="134"/>
      <c r="I25" s="132"/>
    </row>
    <row r="26" spans="1:15" ht="32.1" customHeight="1" x14ac:dyDescent="0.2">
      <c r="A26" s="2"/>
      <c r="B26" s="2"/>
      <c r="C26" s="2"/>
      <c r="D26" s="2"/>
      <c r="F26" s="129" t="s">
        <v>49</v>
      </c>
      <c r="G26" s="131">
        <f>IF($I$21&gt;=$I$5,$I$21,$I$5)</f>
        <v>1424.4</v>
      </c>
      <c r="H26" s="133">
        <v>9</v>
      </c>
      <c r="I26" s="131">
        <f>G26*H26%</f>
        <v>128.196</v>
      </c>
    </row>
    <row r="27" spans="1:15" ht="16.899999999999999" customHeight="1" thickBot="1" x14ac:dyDescent="0.25">
      <c r="A27" s="2"/>
      <c r="B27" s="2"/>
      <c r="C27" s="2"/>
      <c r="D27" s="2"/>
      <c r="F27" s="130"/>
      <c r="G27" s="132"/>
      <c r="H27" s="134"/>
      <c r="I27" s="132"/>
    </row>
    <row r="28" spans="1:15" ht="40.15" customHeight="1" thickBot="1" x14ac:dyDescent="0.25">
      <c r="A28" s="2"/>
      <c r="B28" s="2"/>
      <c r="C28" s="2"/>
      <c r="D28" s="2"/>
      <c r="F28" s="135" t="s">
        <v>74</v>
      </c>
      <c r="G28" s="136"/>
      <c r="H28" s="117">
        <f>(H24+H26)</f>
        <v>33.35</v>
      </c>
      <c r="I28" s="75">
        <f>(I24+I26)</f>
        <v>612.59055000000001</v>
      </c>
    </row>
    <row r="29" spans="1:15" ht="37.35" customHeight="1" x14ac:dyDescent="0.2">
      <c r="A29" s="2"/>
      <c r="B29" s="2"/>
      <c r="C29" s="2"/>
      <c r="D29" s="2"/>
      <c r="H29" s="78"/>
    </row>
    <row r="30" spans="1:15" x14ac:dyDescent="0.2">
      <c r="A30" s="2"/>
      <c r="B30" s="2"/>
      <c r="C30" s="2"/>
      <c r="D30" s="2"/>
    </row>
    <row r="31" spans="1:15" ht="39.6" customHeight="1" x14ac:dyDescent="0.2">
      <c r="A31" s="2"/>
      <c r="B31" s="2"/>
      <c r="C31" s="2"/>
      <c r="D31" s="2"/>
    </row>
    <row r="32" spans="1:15" ht="21" customHeight="1" x14ac:dyDescent="0.2">
      <c r="A32" s="2"/>
      <c r="B32" s="2"/>
      <c r="C32" s="2"/>
      <c r="D32" s="2"/>
    </row>
    <row r="33" spans="1:4" ht="21" customHeight="1" x14ac:dyDescent="0.2">
      <c r="A33" s="2"/>
      <c r="B33" s="2"/>
      <c r="C33" s="2"/>
      <c r="D33" s="2"/>
    </row>
    <row r="34" spans="1:4" ht="24" customHeight="1" x14ac:dyDescent="0.2">
      <c r="A34" s="2"/>
      <c r="B34" s="2"/>
      <c r="C34" s="2"/>
      <c r="D34" s="2"/>
    </row>
    <row r="35" spans="1:4" ht="21.6" customHeight="1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  <row r="37" spans="1:4" x14ac:dyDescent="0.2">
      <c r="A37" s="2"/>
      <c r="B37" s="2"/>
      <c r="C37" s="2"/>
      <c r="D37" s="2"/>
    </row>
    <row r="38" spans="1:4" x14ac:dyDescent="0.2">
      <c r="A38" s="2"/>
      <c r="B38" s="2"/>
      <c r="C38" s="2"/>
      <c r="D38" s="2"/>
    </row>
    <row r="39" spans="1:4" ht="27" customHeight="1" x14ac:dyDescent="0.2">
      <c r="A39" s="155" t="s">
        <v>76</v>
      </c>
      <c r="B39" s="155"/>
      <c r="C39" s="155"/>
      <c r="D39" s="96"/>
    </row>
    <row r="40" spans="1:4" ht="27" customHeight="1" x14ac:dyDescent="0.2"/>
  </sheetData>
  <sheetProtection algorithmName="SHA-512" hashValue="ZMWZ1kNWArPEN9HzpqAGQqhNgksiCTKSVxId6Vh4zmJ/E2Jl1Bvdkmg3LNxTRQeZ1WujxCEJV8u5Hrys8qbijA==" saltValue="TcgE95K8ON4Se8YMlEylUQ==" spinCount="100000" sheet="1" objects="1" scenarios="1"/>
  <protectedRanges>
    <protectedRange sqref="I18" name="CALCULO RC"/>
    <protectedRange sqref="D39" name="RET PRACTICAS"/>
    <protectedRange sqref="I7 O7" name="RET PREDOC_1"/>
    <protectedRange sqref="I21" name="RET PREDOC_2_1"/>
  </protectedRanges>
  <mergeCells count="44">
    <mergeCell ref="A1:D2"/>
    <mergeCell ref="A3:D3"/>
    <mergeCell ref="B4:D4"/>
    <mergeCell ref="F1:J2"/>
    <mergeCell ref="F11:F12"/>
    <mergeCell ref="G11:G12"/>
    <mergeCell ref="F18:H19"/>
    <mergeCell ref="A39:C39"/>
    <mergeCell ref="F17:O17"/>
    <mergeCell ref="I3:J3"/>
    <mergeCell ref="G3:H3"/>
    <mergeCell ref="F7:H7"/>
    <mergeCell ref="F8:I9"/>
    <mergeCell ref="I13:I14"/>
    <mergeCell ref="F13:F14"/>
    <mergeCell ref="H13:H14"/>
    <mergeCell ref="J13:J14"/>
    <mergeCell ref="I11:I12"/>
    <mergeCell ref="H11:H12"/>
    <mergeCell ref="J11:J12"/>
    <mergeCell ref="F15:G15"/>
    <mergeCell ref="L15:M15"/>
    <mergeCell ref="L7:N7"/>
    <mergeCell ref="L8:O9"/>
    <mergeCell ref="L11:L12"/>
    <mergeCell ref="M11:M12"/>
    <mergeCell ref="N11:N12"/>
    <mergeCell ref="O11:O12"/>
    <mergeCell ref="L13:L14"/>
    <mergeCell ref="M13:M14"/>
    <mergeCell ref="N13:N14"/>
    <mergeCell ref="O13:O14"/>
    <mergeCell ref="G13:G14"/>
    <mergeCell ref="F28:G28"/>
    <mergeCell ref="F22:I22"/>
    <mergeCell ref="F24:F25"/>
    <mergeCell ref="G24:G25"/>
    <mergeCell ref="H24:H25"/>
    <mergeCell ref="I24:I25"/>
    <mergeCell ref="F21:H21"/>
    <mergeCell ref="F26:F27"/>
    <mergeCell ref="G26:G27"/>
    <mergeCell ref="H26:H27"/>
    <mergeCell ref="I26:I27"/>
  </mergeCells>
  <hyperlinks>
    <hyperlink ref="I18" r:id="rId1" xr:uid="{C0575860-0237-420D-9626-AB12F2A92048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4190-E166-4C9D-8483-A3F4435B0FA8}">
  <sheetPr published="0"/>
  <dimension ref="A1:N41"/>
  <sheetViews>
    <sheetView zoomScale="79" zoomScaleNormal="79" workbookViewId="0">
      <selection activeCell="P16" sqref="P16"/>
    </sheetView>
  </sheetViews>
  <sheetFormatPr baseColWidth="10" defaultColWidth="11.5703125" defaultRowHeight="14.25" x14ac:dyDescent="0.2"/>
  <cols>
    <col min="1" max="1" width="29.7109375" style="82" customWidth="1"/>
    <col min="2" max="2" width="15.85546875" style="30" customWidth="1"/>
    <col min="3" max="3" width="17.7109375" style="30" customWidth="1"/>
    <col min="4" max="4" width="18.140625" style="30" customWidth="1"/>
    <col min="5" max="5" width="5.42578125" style="1" customWidth="1"/>
    <col min="6" max="6" width="30.85546875" style="1" customWidth="1"/>
    <col min="7" max="7" width="17.28515625" style="1" customWidth="1"/>
    <col min="8" max="8" width="17.7109375" style="1" customWidth="1"/>
    <col min="9" max="9" width="18.42578125" style="1" customWidth="1"/>
    <col min="10" max="10" width="6.28515625" style="1" customWidth="1"/>
    <col min="11" max="11" width="30" style="1" customWidth="1"/>
    <col min="12" max="13" width="18.28515625" style="1" customWidth="1"/>
    <col min="14" max="14" width="18.140625" style="1" customWidth="1"/>
    <col min="15" max="16384" width="11.5703125" style="1"/>
  </cols>
  <sheetData>
    <row r="1" spans="1:14" ht="22.5" customHeight="1" x14ac:dyDescent="0.2">
      <c r="A1" s="172" t="s">
        <v>86</v>
      </c>
      <c r="B1" s="172"/>
      <c r="C1" s="172"/>
      <c r="D1" s="172"/>
      <c r="F1" s="172" t="s">
        <v>87</v>
      </c>
      <c r="G1" s="172"/>
      <c r="H1" s="172"/>
      <c r="I1" s="172"/>
      <c r="K1" s="172" t="s">
        <v>82</v>
      </c>
      <c r="L1" s="172"/>
      <c r="M1" s="172"/>
      <c r="N1" s="172"/>
    </row>
    <row r="2" spans="1:14" ht="16.149999999999999" customHeight="1" thickBot="1" x14ac:dyDescent="0.25">
      <c r="A2" s="172"/>
      <c r="B2" s="172"/>
      <c r="C2" s="172"/>
      <c r="D2" s="172"/>
      <c r="F2" s="173"/>
      <c r="G2" s="173"/>
      <c r="H2" s="173"/>
      <c r="I2" s="173"/>
      <c r="K2" s="172"/>
      <c r="L2" s="172"/>
      <c r="M2" s="172"/>
      <c r="N2" s="172"/>
    </row>
    <row r="3" spans="1:14" s="3" customFormat="1" ht="45" customHeight="1" thickBot="1" x14ac:dyDescent="0.25">
      <c r="A3" s="163" t="s">
        <v>84</v>
      </c>
      <c r="B3" s="164"/>
      <c r="C3" s="164"/>
      <c r="D3" s="165"/>
      <c r="F3" s="163" t="s">
        <v>84</v>
      </c>
      <c r="G3" s="164"/>
      <c r="H3" s="164"/>
      <c r="I3" s="165"/>
      <c r="K3" s="163" t="s">
        <v>89</v>
      </c>
      <c r="L3" s="164"/>
      <c r="M3" s="164"/>
      <c r="N3" s="165"/>
    </row>
    <row r="4" spans="1:14" s="29" customFormat="1" ht="34.5" customHeight="1" thickBot="1" x14ac:dyDescent="0.25">
      <c r="A4" s="120" t="s">
        <v>59</v>
      </c>
      <c r="B4" s="166" t="s">
        <v>40</v>
      </c>
      <c r="C4" s="167"/>
      <c r="D4" s="167"/>
      <c r="E4" s="122"/>
      <c r="F4" s="123" t="s">
        <v>59</v>
      </c>
      <c r="G4" s="174" t="s">
        <v>40</v>
      </c>
      <c r="H4" s="174"/>
      <c r="I4" s="175"/>
      <c r="K4" s="120" t="s">
        <v>59</v>
      </c>
      <c r="L4" s="176" t="s">
        <v>40</v>
      </c>
      <c r="M4" s="177"/>
      <c r="N4" s="178"/>
    </row>
    <row r="5" spans="1:14" s="22" customFormat="1" ht="41.45" customHeight="1" x14ac:dyDescent="0.2">
      <c r="A5" s="62"/>
      <c r="B5" s="110" t="s">
        <v>63</v>
      </c>
      <c r="C5" s="110" t="s">
        <v>57</v>
      </c>
      <c r="D5" s="110" t="s">
        <v>62</v>
      </c>
      <c r="F5" s="62"/>
      <c r="G5" s="110" t="s">
        <v>63</v>
      </c>
      <c r="H5" s="110" t="s">
        <v>57</v>
      </c>
      <c r="I5" s="110" t="s">
        <v>62</v>
      </c>
      <c r="K5" s="62"/>
      <c r="L5" s="124" t="s">
        <v>63</v>
      </c>
      <c r="M5" s="124" t="s">
        <v>57</v>
      </c>
      <c r="N5" s="124" t="s">
        <v>62</v>
      </c>
    </row>
    <row r="6" spans="1:14" s="16" customFormat="1" ht="38.450000000000003" customHeight="1" x14ac:dyDescent="0.2">
      <c r="A6" s="79" t="s">
        <v>58</v>
      </c>
      <c r="B6" s="68">
        <v>32624.2</v>
      </c>
      <c r="C6" s="89">
        <f>B6/12</f>
        <v>2718.6833333333334</v>
      </c>
      <c r="D6" s="90">
        <f>B6/14</f>
        <v>2330.3000000000002</v>
      </c>
      <c r="F6" s="79" t="s">
        <v>58</v>
      </c>
      <c r="G6" s="68">
        <v>32465.02</v>
      </c>
      <c r="H6" s="89">
        <f>G6/12</f>
        <v>2705.4183333333335</v>
      </c>
      <c r="I6" s="90">
        <f>G6/14</f>
        <v>2318.9299999999998</v>
      </c>
      <c r="K6" s="79" t="s">
        <v>58</v>
      </c>
      <c r="L6" s="68">
        <v>31828.44</v>
      </c>
      <c r="M6" s="89">
        <f>L6/12</f>
        <v>2652.37</v>
      </c>
      <c r="N6" s="90">
        <f>L6/14</f>
        <v>2273.46</v>
      </c>
    </row>
    <row r="7" spans="1:14" s="3" customFormat="1" ht="23.45" customHeight="1" x14ac:dyDescent="0.2">
      <c r="A7" s="80" t="s">
        <v>52</v>
      </c>
      <c r="B7" s="69">
        <f>B6*56%</f>
        <v>18269.552000000003</v>
      </c>
      <c r="C7" s="69">
        <f>B7/12</f>
        <v>1522.462666666667</v>
      </c>
      <c r="D7" s="70">
        <f>B7/14</f>
        <v>1304.9680000000003</v>
      </c>
      <c r="F7" s="80" t="s">
        <v>52</v>
      </c>
      <c r="G7" s="69">
        <f>G6*56%</f>
        <v>18180.411200000002</v>
      </c>
      <c r="H7" s="69">
        <f>G7/12</f>
        <v>1515.0342666666668</v>
      </c>
      <c r="I7" s="70">
        <f>G7/14</f>
        <v>1298.6008000000002</v>
      </c>
      <c r="K7" s="80" t="s">
        <v>52</v>
      </c>
      <c r="L7" s="69">
        <f>L6*56%</f>
        <v>17823.9264</v>
      </c>
      <c r="M7" s="69">
        <f>L7/12</f>
        <v>1485.3271999999999</v>
      </c>
      <c r="N7" s="70">
        <f>L7/14</f>
        <v>1273.1376</v>
      </c>
    </row>
    <row r="8" spans="1:14" s="3" customFormat="1" ht="30" customHeight="1" x14ac:dyDescent="0.2">
      <c r="A8" s="80" t="s">
        <v>53</v>
      </c>
      <c r="B8" s="69">
        <f>B6*56%</f>
        <v>18269.552000000003</v>
      </c>
      <c r="C8" s="91">
        <f>B8/12</f>
        <v>1522.462666666667</v>
      </c>
      <c r="D8" s="87">
        <f t="shared" ref="D8:D10" si="0">B8/14</f>
        <v>1304.9680000000003</v>
      </c>
      <c r="F8" s="80" t="s">
        <v>53</v>
      </c>
      <c r="G8" s="69">
        <f>G6*56%</f>
        <v>18180.411200000002</v>
      </c>
      <c r="H8" s="91">
        <f>G8/12</f>
        <v>1515.0342666666668</v>
      </c>
      <c r="I8" s="87">
        <f>G8/14</f>
        <v>1298.6008000000002</v>
      </c>
      <c r="K8" s="80" t="s">
        <v>53</v>
      </c>
      <c r="L8" s="69">
        <f>L6*56%</f>
        <v>17823.9264</v>
      </c>
      <c r="M8" s="91">
        <f>L8/12</f>
        <v>1485.3271999999999</v>
      </c>
      <c r="N8" s="87">
        <f t="shared" ref="N8:N10" si="1">L8/14</f>
        <v>1273.1376</v>
      </c>
    </row>
    <row r="9" spans="1:14" s="3" customFormat="1" ht="34.700000000000003" customHeight="1" x14ac:dyDescent="0.2">
      <c r="A9" s="80" t="s">
        <v>54</v>
      </c>
      <c r="B9" s="69">
        <f>B6*60%</f>
        <v>19574.52</v>
      </c>
      <c r="C9" s="91">
        <f>B9/12</f>
        <v>1631.21</v>
      </c>
      <c r="D9" s="87">
        <f t="shared" si="0"/>
        <v>1398.18</v>
      </c>
      <c r="F9" s="80" t="s">
        <v>54</v>
      </c>
      <c r="G9" s="69">
        <f>G6*60%</f>
        <v>19479.011999999999</v>
      </c>
      <c r="H9" s="91">
        <f>G9/12</f>
        <v>1623.251</v>
      </c>
      <c r="I9" s="87">
        <f>G9/14</f>
        <v>1391.3579999999999</v>
      </c>
      <c r="K9" s="80" t="s">
        <v>54</v>
      </c>
      <c r="L9" s="69">
        <f>L6*60%</f>
        <v>19097.063999999998</v>
      </c>
      <c r="M9" s="91">
        <f>L9/12</f>
        <v>1591.4219999999998</v>
      </c>
      <c r="N9" s="87">
        <f t="shared" si="1"/>
        <v>1364.0759999999998</v>
      </c>
    </row>
    <row r="10" spans="1:14" s="3" customFormat="1" ht="35.450000000000003" customHeight="1" x14ac:dyDescent="0.2">
      <c r="A10" s="80" t="s">
        <v>55</v>
      </c>
      <c r="B10" s="69">
        <f>B6*75%</f>
        <v>24468.15</v>
      </c>
      <c r="C10" s="69">
        <f>B10/12</f>
        <v>2039.0125</v>
      </c>
      <c r="D10" s="70">
        <f t="shared" si="0"/>
        <v>1747.7250000000001</v>
      </c>
      <c r="F10" s="80" t="s">
        <v>55</v>
      </c>
      <c r="G10" s="69">
        <f>G6*75%</f>
        <v>24348.764999999999</v>
      </c>
      <c r="H10" s="69">
        <f>G10/12</f>
        <v>2029.06375</v>
      </c>
      <c r="I10" s="70">
        <f>G10/14</f>
        <v>1739.1975</v>
      </c>
      <c r="K10" s="80" t="s">
        <v>55</v>
      </c>
      <c r="L10" s="69">
        <f>L6*75%</f>
        <v>23871.329999999998</v>
      </c>
      <c r="M10" s="69">
        <f>L10/12</f>
        <v>1989.2774999999999</v>
      </c>
      <c r="N10" s="70">
        <f t="shared" si="1"/>
        <v>1705.0949999999998</v>
      </c>
    </row>
    <row r="11" spans="1:14" s="3" customFormat="1" ht="6.6" customHeight="1" x14ac:dyDescent="0.2">
      <c r="A11" s="80"/>
      <c r="B11" s="69"/>
      <c r="C11" s="69"/>
      <c r="D11" s="70"/>
      <c r="F11" s="80"/>
      <c r="G11" s="69"/>
      <c r="H11" s="69"/>
      <c r="I11" s="70"/>
      <c r="K11" s="80"/>
      <c r="L11" s="69"/>
      <c r="M11" s="69"/>
      <c r="N11" s="70"/>
    </row>
    <row r="12" spans="1:14" s="3" customFormat="1" ht="40.15" customHeight="1" thickBot="1" x14ac:dyDescent="0.25">
      <c r="A12" s="81" t="s">
        <v>56</v>
      </c>
      <c r="B12" s="71">
        <f>(SUM(B7:B10))/4</f>
        <v>20145.443500000001</v>
      </c>
      <c r="C12" s="92">
        <f>(SUM(C7:C10))/4</f>
        <v>1678.7869583333334</v>
      </c>
      <c r="D12" s="88">
        <f t="shared" ref="D12" si="2">B12/14</f>
        <v>1438.9602500000001</v>
      </c>
      <c r="F12" s="81" t="s">
        <v>56</v>
      </c>
      <c r="G12" s="71">
        <f>(SUM(G7:G10))/4</f>
        <v>20047.149850000002</v>
      </c>
      <c r="H12" s="92">
        <f>(SUM(H7:H10))/4</f>
        <v>1670.5958208333334</v>
      </c>
      <c r="I12" s="88">
        <f>G12/14</f>
        <v>1431.9392750000002</v>
      </c>
      <c r="K12" s="81" t="s">
        <v>56</v>
      </c>
      <c r="L12" s="71">
        <f>(SUM(L7:L10))/4</f>
        <v>19654.061699999998</v>
      </c>
      <c r="M12" s="92">
        <f>(SUM(M7:M10))/4</f>
        <v>1637.838475</v>
      </c>
      <c r="N12" s="88">
        <f t="shared" ref="N12" si="3">L12/14</f>
        <v>1403.8615499999999</v>
      </c>
    </row>
    <row r="13" spans="1:14" ht="19.149999999999999" customHeight="1" x14ac:dyDescent="0.2">
      <c r="F13" s="82"/>
      <c r="G13" s="30"/>
      <c r="H13" s="30"/>
      <c r="I13" s="30"/>
    </row>
    <row r="14" spans="1:14" ht="32.450000000000003" customHeight="1" x14ac:dyDescent="0.2">
      <c r="A14" s="1"/>
      <c r="B14" s="1"/>
      <c r="C14" s="1"/>
      <c r="D14" s="1"/>
    </row>
    <row r="15" spans="1:14" ht="41.45" customHeight="1" x14ac:dyDescent="0.2">
      <c r="A15" s="1"/>
      <c r="B15" s="1"/>
      <c r="C15" s="1"/>
      <c r="D15" s="1"/>
    </row>
    <row r="16" spans="1:14" ht="53.45" customHeight="1" x14ac:dyDescent="0.2">
      <c r="A16" s="1"/>
      <c r="B16" s="1"/>
      <c r="C16" s="1"/>
      <c r="D16" s="1"/>
    </row>
    <row r="17" spans="1:4" ht="43.35" customHeight="1" x14ac:dyDescent="0.2">
      <c r="A17" s="1"/>
      <c r="B17" s="1"/>
      <c r="C17" s="1"/>
      <c r="D17" s="1"/>
    </row>
    <row r="18" spans="1:4" ht="27" customHeight="1" x14ac:dyDescent="0.2">
      <c r="A18" s="1"/>
      <c r="B18" s="1"/>
      <c r="C18" s="1"/>
      <c r="D18" s="1"/>
    </row>
    <row r="19" spans="1:4" ht="35.450000000000003" customHeight="1" x14ac:dyDescent="0.2">
      <c r="A19" s="1"/>
      <c r="B19" s="1"/>
      <c r="C19" s="1"/>
      <c r="D19" s="1"/>
    </row>
    <row r="20" spans="1:4" ht="24.6" customHeight="1" x14ac:dyDescent="0.2">
      <c r="A20" s="1"/>
      <c r="B20" s="1"/>
      <c r="C20" s="1"/>
      <c r="D20" s="1"/>
    </row>
    <row r="21" spans="1:4" ht="21" customHeight="1" x14ac:dyDescent="0.2">
      <c r="A21" s="1"/>
      <c r="B21" s="1"/>
      <c r="C21" s="1"/>
      <c r="D21" s="1"/>
    </row>
    <row r="22" spans="1:4" ht="24.75" customHeight="1" x14ac:dyDescent="0.2">
      <c r="A22" s="1"/>
      <c r="B22" s="1"/>
      <c r="C22" s="1"/>
      <c r="D22" s="1"/>
    </row>
    <row r="23" spans="1:4" ht="24" customHeight="1" x14ac:dyDescent="0.2">
      <c r="A23" s="1"/>
      <c r="B23" s="1"/>
      <c r="C23" s="1"/>
      <c r="D23" s="1"/>
    </row>
    <row r="24" spans="1:4" ht="25.7" customHeight="1" x14ac:dyDescent="0.2">
      <c r="A24" s="1"/>
      <c r="B24" s="1"/>
      <c r="C24" s="1"/>
      <c r="D24" s="1"/>
    </row>
    <row r="25" spans="1:4" ht="6.6" customHeight="1" x14ac:dyDescent="0.2">
      <c r="A25" s="1"/>
      <c r="B25" s="1"/>
      <c r="C25" s="1"/>
      <c r="D25" s="1"/>
    </row>
    <row r="26" spans="1:4" ht="26.25" customHeight="1" x14ac:dyDescent="0.2"/>
    <row r="27" spans="1:4" ht="32.1" customHeight="1" x14ac:dyDescent="0.2">
      <c r="A27" s="162" t="s">
        <v>82</v>
      </c>
      <c r="B27" s="162"/>
      <c r="C27" s="162"/>
      <c r="D27" s="162"/>
    </row>
    <row r="28" spans="1:4" ht="3" customHeight="1" thickBot="1" x14ac:dyDescent="0.25">
      <c r="A28" s="119"/>
      <c r="B28" s="119"/>
      <c r="C28" s="119"/>
      <c r="D28" s="119"/>
    </row>
    <row r="29" spans="1:4" ht="40.15" customHeight="1" thickBot="1" x14ac:dyDescent="0.25">
      <c r="A29" s="163" t="s">
        <v>85</v>
      </c>
      <c r="B29" s="164"/>
      <c r="C29" s="164"/>
      <c r="D29" s="165"/>
    </row>
    <row r="30" spans="1:4" ht="37.35" customHeight="1" x14ac:dyDescent="0.2">
      <c r="A30" s="120" t="s">
        <v>59</v>
      </c>
      <c r="B30" s="166" t="s">
        <v>40</v>
      </c>
      <c r="C30" s="167"/>
      <c r="D30" s="167"/>
    </row>
    <row r="31" spans="1:4" ht="51" x14ac:dyDescent="0.2">
      <c r="A31" s="62"/>
      <c r="B31" s="110" t="s">
        <v>63</v>
      </c>
      <c r="C31" s="110" t="s">
        <v>57</v>
      </c>
      <c r="D31" s="110" t="s">
        <v>62</v>
      </c>
    </row>
    <row r="32" spans="1:4" ht="39.6" customHeight="1" x14ac:dyDescent="0.2">
      <c r="A32" s="79" t="s">
        <v>58</v>
      </c>
      <c r="B32" s="68">
        <v>31828.44</v>
      </c>
      <c r="C32" s="89">
        <f>B32/12</f>
        <v>2652.37</v>
      </c>
      <c r="D32" s="90">
        <f>B32/14</f>
        <v>2273.46</v>
      </c>
    </row>
    <row r="33" spans="1:4" ht="21" customHeight="1" x14ac:dyDescent="0.2">
      <c r="A33" s="80" t="s">
        <v>52</v>
      </c>
      <c r="B33" s="69">
        <f>B32*56%</f>
        <v>17823.9264</v>
      </c>
      <c r="C33" s="69">
        <f>B33/12</f>
        <v>1485.3271999999999</v>
      </c>
      <c r="D33" s="70">
        <f>B33/14</f>
        <v>1273.1376</v>
      </c>
    </row>
    <row r="34" spans="1:4" ht="21" customHeight="1" x14ac:dyDescent="0.2">
      <c r="A34" s="80" t="s">
        <v>53</v>
      </c>
      <c r="B34" s="69">
        <f>B32*56%</f>
        <v>17823.9264</v>
      </c>
      <c r="C34" s="91">
        <f>B34/12</f>
        <v>1485.3271999999999</v>
      </c>
      <c r="D34" s="87">
        <f t="shared" ref="D34:D36" si="4">B34/14</f>
        <v>1273.1376</v>
      </c>
    </row>
    <row r="35" spans="1:4" ht="24" customHeight="1" x14ac:dyDescent="0.2">
      <c r="A35" s="80" t="s">
        <v>54</v>
      </c>
      <c r="B35" s="69">
        <f>B32*60%</f>
        <v>19097.063999999998</v>
      </c>
      <c r="C35" s="91">
        <f>B35/12</f>
        <v>1591.4219999999998</v>
      </c>
      <c r="D35" s="87">
        <f t="shared" si="4"/>
        <v>1364.0759999999998</v>
      </c>
    </row>
    <row r="36" spans="1:4" ht="21.6" customHeight="1" x14ac:dyDescent="0.2">
      <c r="A36" s="80" t="s">
        <v>55</v>
      </c>
      <c r="B36" s="69">
        <f>B32*75%</f>
        <v>23871.329999999998</v>
      </c>
      <c r="C36" s="69">
        <f>B36/12</f>
        <v>1989.2774999999999</v>
      </c>
      <c r="D36" s="70">
        <f t="shared" si="4"/>
        <v>1705.0949999999998</v>
      </c>
    </row>
    <row r="37" spans="1:4" x14ac:dyDescent="0.2">
      <c r="A37" s="80"/>
      <c r="B37" s="69"/>
      <c r="C37" s="69"/>
      <c r="D37" s="70"/>
    </row>
    <row r="38" spans="1:4" ht="39" thickBot="1" x14ac:dyDescent="0.25">
      <c r="A38" s="81" t="s">
        <v>56</v>
      </c>
      <c r="B38" s="71">
        <f>(SUM(B33:B36))/4</f>
        <v>19654.061699999998</v>
      </c>
      <c r="C38" s="92">
        <f>(SUM(C33:C36))/4</f>
        <v>1637.838475</v>
      </c>
      <c r="D38" s="88">
        <f t="shared" ref="D38" si="5">B38/14</f>
        <v>1403.8615499999999</v>
      </c>
    </row>
    <row r="40" spans="1:4" ht="27" customHeight="1" x14ac:dyDescent="0.2">
      <c r="A40" s="155" t="s">
        <v>76</v>
      </c>
      <c r="B40" s="155"/>
      <c r="C40" s="155"/>
      <c r="D40" s="96"/>
    </row>
    <row r="41" spans="1:4" ht="27" customHeight="1" x14ac:dyDescent="0.2"/>
  </sheetData>
  <sheetProtection algorithmName="SHA-512" hashValue="KByOJ986GTtaEZiHaZIQ/YwxjTt7DgF0aOvlbazAXxCY36XfSPzr4e7FW0ybXHvhhLQswLo4FbB5ZAWUdbvWpg==" saltValue="CQzKZDd8UlNEsYbMrCkYrw==" spinCount="100000" sheet="1" objects="1" scenarios="1"/>
  <protectedRanges>
    <protectedRange sqref="D40" name="RET PRACTICAS_1"/>
  </protectedRanges>
  <mergeCells count="13">
    <mergeCell ref="B30:D30"/>
    <mergeCell ref="A40:C40"/>
    <mergeCell ref="F1:I2"/>
    <mergeCell ref="K3:N3"/>
    <mergeCell ref="K1:N2"/>
    <mergeCell ref="A27:D27"/>
    <mergeCell ref="A29:D29"/>
    <mergeCell ref="G4:I4"/>
    <mergeCell ref="F3:I3"/>
    <mergeCell ref="L4:N4"/>
    <mergeCell ref="A1:D2"/>
    <mergeCell ref="A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B941-0B8C-4B88-AE51-A4E87509CC0A}">
  <sheetPr published="0"/>
  <dimension ref="A1:J25"/>
  <sheetViews>
    <sheetView zoomScale="81" zoomScaleNormal="81" workbookViewId="0">
      <selection activeCell="L16" sqref="L16"/>
    </sheetView>
  </sheetViews>
  <sheetFormatPr baseColWidth="10" defaultColWidth="11.5703125" defaultRowHeight="14.25" x14ac:dyDescent="0.2"/>
  <cols>
    <col min="1" max="1" width="36.85546875" style="82" customWidth="1"/>
    <col min="2" max="2" width="20.140625" style="30" customWidth="1"/>
    <col min="3" max="3" width="23.85546875" style="30" customWidth="1"/>
    <col min="4" max="4" width="24.85546875" style="30" customWidth="1"/>
    <col min="5" max="5" width="5.85546875" style="1" customWidth="1"/>
    <col min="6" max="6" width="11.5703125" style="1"/>
    <col min="7" max="7" width="40.85546875" style="1" customWidth="1"/>
    <col min="8" max="8" width="19.85546875" style="1" bestFit="1" customWidth="1"/>
    <col min="9" max="10" width="23.42578125" style="1" bestFit="1" customWidth="1"/>
    <col min="11" max="16384" width="11.5703125" style="1"/>
  </cols>
  <sheetData>
    <row r="1" spans="1:10" s="3" customFormat="1" ht="55.5" customHeight="1" thickBot="1" x14ac:dyDescent="0.25">
      <c r="A1" s="181" t="s">
        <v>71</v>
      </c>
      <c r="B1" s="181"/>
      <c r="C1" s="181"/>
      <c r="D1" s="181"/>
      <c r="G1" s="181" t="s">
        <v>72</v>
      </c>
      <c r="H1" s="181"/>
      <c r="I1" s="181"/>
      <c r="J1" s="181"/>
    </row>
    <row r="2" spans="1:10" s="29" customFormat="1" ht="34.5" customHeight="1" thickBot="1" x14ac:dyDescent="0.25">
      <c r="A2" s="109" t="s">
        <v>59</v>
      </c>
      <c r="B2" s="180" t="s">
        <v>40</v>
      </c>
      <c r="C2" s="180"/>
      <c r="D2" s="180"/>
      <c r="E2" s="22"/>
      <c r="G2" s="109" t="s">
        <v>59</v>
      </c>
      <c r="H2" s="180" t="s">
        <v>40</v>
      </c>
      <c r="I2" s="180"/>
      <c r="J2" s="180"/>
    </row>
    <row r="3" spans="1:10" s="22" customFormat="1" ht="35.450000000000003" customHeight="1" x14ac:dyDescent="0.2">
      <c r="A3" s="62"/>
      <c r="B3" s="107" t="s">
        <v>63</v>
      </c>
      <c r="C3" s="108" t="s">
        <v>57</v>
      </c>
      <c r="D3" s="108" t="s">
        <v>62</v>
      </c>
      <c r="G3" s="62"/>
      <c r="H3" s="107" t="s">
        <v>63</v>
      </c>
      <c r="I3" s="108" t="s">
        <v>57</v>
      </c>
      <c r="J3" s="108" t="s">
        <v>62</v>
      </c>
    </row>
    <row r="4" spans="1:10" s="16" customFormat="1" ht="30.75" customHeight="1" x14ac:dyDescent="0.2">
      <c r="A4" s="79" t="s">
        <v>58</v>
      </c>
      <c r="B4" s="68">
        <v>31674.720000000001</v>
      </c>
      <c r="C4" s="89">
        <f>B4/12</f>
        <v>2639.56</v>
      </c>
      <c r="D4" s="90">
        <f>B4/14</f>
        <v>2262.48</v>
      </c>
      <c r="G4" s="79" t="s">
        <v>58</v>
      </c>
      <c r="H4" s="68">
        <v>31520.86</v>
      </c>
      <c r="I4" s="89">
        <f>H4/12</f>
        <v>2626.7383333333332</v>
      </c>
      <c r="J4" s="90">
        <f>H4/14</f>
        <v>2251.4900000000002</v>
      </c>
    </row>
    <row r="5" spans="1:10" s="3" customFormat="1" ht="24" customHeight="1" x14ac:dyDescent="0.2">
      <c r="A5" s="80" t="s">
        <v>52</v>
      </c>
      <c r="B5" s="69">
        <f>B4*56%</f>
        <v>17737.843200000003</v>
      </c>
      <c r="C5" s="69">
        <f>B5/12+0.01</f>
        <v>1478.1636000000003</v>
      </c>
      <c r="D5" s="70">
        <f>B5/14</f>
        <v>1266.9888000000003</v>
      </c>
      <c r="G5" s="80" t="s">
        <v>52</v>
      </c>
      <c r="H5" s="69">
        <f>H4*56%</f>
        <v>17651.681600000004</v>
      </c>
      <c r="I5" s="69">
        <f>H5/12</f>
        <v>1470.973466666667</v>
      </c>
      <c r="J5" s="70">
        <f>H5/14</f>
        <v>1260.8344000000002</v>
      </c>
    </row>
    <row r="6" spans="1:10" s="3" customFormat="1" ht="24" customHeight="1" x14ac:dyDescent="0.2">
      <c r="A6" s="80" t="s">
        <v>53</v>
      </c>
      <c r="B6" s="69">
        <f>B4*56%</f>
        <v>17737.843200000003</v>
      </c>
      <c r="C6" s="91">
        <f>B6/12+0.01</f>
        <v>1478.1636000000003</v>
      </c>
      <c r="D6" s="87">
        <f t="shared" ref="D6:D8" si="0">B6/14</f>
        <v>1266.9888000000003</v>
      </c>
      <c r="G6" s="80" t="s">
        <v>53</v>
      </c>
      <c r="H6" s="69">
        <f>H4*56%</f>
        <v>17651.681600000004</v>
      </c>
      <c r="I6" s="91">
        <f>H6/12</f>
        <v>1470.973466666667</v>
      </c>
      <c r="J6" s="87">
        <f t="shared" ref="J6:J8" si="1">H6/14</f>
        <v>1260.8344000000002</v>
      </c>
    </row>
    <row r="7" spans="1:10" s="3" customFormat="1" ht="24" customHeight="1" x14ac:dyDescent="0.2">
      <c r="A7" s="80" t="s">
        <v>54</v>
      </c>
      <c r="B7" s="69">
        <f>B4*60%</f>
        <v>19004.831999999999</v>
      </c>
      <c r="C7" s="91">
        <f>B7/12</f>
        <v>1583.7359999999999</v>
      </c>
      <c r="D7" s="87">
        <f t="shared" si="0"/>
        <v>1357.4879999999998</v>
      </c>
      <c r="G7" s="80" t="s">
        <v>54</v>
      </c>
      <c r="H7" s="69">
        <f>H4*60%</f>
        <v>18912.516</v>
      </c>
      <c r="I7" s="91">
        <f>H7/12</f>
        <v>1576.0429999999999</v>
      </c>
      <c r="J7" s="87">
        <f t="shared" si="1"/>
        <v>1350.894</v>
      </c>
    </row>
    <row r="8" spans="1:10" s="3" customFormat="1" ht="24" customHeight="1" x14ac:dyDescent="0.2">
      <c r="A8" s="80" t="s">
        <v>55</v>
      </c>
      <c r="B8" s="69">
        <f>B4*75%</f>
        <v>23756.04</v>
      </c>
      <c r="C8" s="69">
        <f>B8/12</f>
        <v>1979.67</v>
      </c>
      <c r="D8" s="70">
        <f t="shared" si="0"/>
        <v>1696.8600000000001</v>
      </c>
      <c r="G8" s="80" t="s">
        <v>55</v>
      </c>
      <c r="H8" s="69">
        <f>H4*75%</f>
        <v>23640.645</v>
      </c>
      <c r="I8" s="69">
        <f>H8/12</f>
        <v>1970.05375</v>
      </c>
      <c r="J8" s="70">
        <f t="shared" si="1"/>
        <v>1688.6175000000001</v>
      </c>
    </row>
    <row r="9" spans="1:10" s="3" customFormat="1" ht="6" customHeight="1" x14ac:dyDescent="0.2">
      <c r="A9" s="80"/>
      <c r="B9" s="69"/>
      <c r="C9" s="69"/>
      <c r="D9" s="70"/>
      <c r="G9" s="80"/>
      <c r="H9" s="69"/>
      <c r="I9" s="69"/>
      <c r="J9" s="70"/>
    </row>
    <row r="10" spans="1:10" s="3" customFormat="1" ht="24.6" customHeight="1" thickBot="1" x14ac:dyDescent="0.25">
      <c r="A10" s="81" t="s">
        <v>56</v>
      </c>
      <c r="B10" s="71">
        <f>(SUM(B5:B8))/4</f>
        <v>19559.139600000002</v>
      </c>
      <c r="C10" s="92">
        <f>(SUM(C5:C8))/4</f>
        <v>1629.9333000000001</v>
      </c>
      <c r="D10" s="88">
        <f t="shared" ref="D10" si="2">B10/14</f>
        <v>1397.0814000000003</v>
      </c>
      <c r="G10" s="81" t="s">
        <v>56</v>
      </c>
      <c r="H10" s="71">
        <f>(SUM(H5:H8))/4</f>
        <v>19464.131050000004</v>
      </c>
      <c r="I10" s="92">
        <f>(SUM(I5:I8))/4</f>
        <v>1622.0109208333336</v>
      </c>
      <c r="J10" s="88">
        <f t="shared" ref="J10" si="3">H10/14</f>
        <v>1390.2950750000002</v>
      </c>
    </row>
    <row r="11" spans="1:10" ht="14.25" customHeight="1" x14ac:dyDescent="0.2">
      <c r="G11" s="82"/>
      <c r="H11" s="30"/>
      <c r="I11" s="30"/>
      <c r="J11" s="30"/>
    </row>
    <row r="12" spans="1:10" x14ac:dyDescent="0.2">
      <c r="G12" s="82"/>
      <c r="H12" s="30"/>
      <c r="I12" s="30"/>
      <c r="J12" s="30"/>
    </row>
    <row r="13" spans="1:10" ht="24" customHeight="1" x14ac:dyDescent="0.2">
      <c r="A13" s="154" t="s">
        <v>77</v>
      </c>
      <c r="B13" s="154"/>
      <c r="C13" s="154"/>
      <c r="D13" s="154"/>
      <c r="G13" s="154" t="s">
        <v>73</v>
      </c>
      <c r="H13" s="154"/>
      <c r="I13" s="154"/>
      <c r="J13" s="154"/>
    </row>
    <row r="14" spans="1:10" x14ac:dyDescent="0.2">
      <c r="A14" s="154"/>
      <c r="B14" s="154"/>
      <c r="C14" s="154"/>
      <c r="D14" s="154"/>
      <c r="G14" s="154"/>
      <c r="H14" s="154"/>
      <c r="I14" s="154"/>
      <c r="J14" s="154"/>
    </row>
    <row r="15" spans="1:10" ht="13.7" customHeight="1" x14ac:dyDescent="0.2">
      <c r="A15" s="179" t="s">
        <v>69</v>
      </c>
      <c r="B15" s="179"/>
      <c r="C15" s="179"/>
      <c r="D15" s="179"/>
    </row>
    <row r="16" spans="1:10" ht="54" customHeight="1" x14ac:dyDescent="0.2">
      <c r="A16" s="179"/>
      <c r="B16" s="179"/>
      <c r="C16" s="179"/>
      <c r="D16" s="179"/>
    </row>
    <row r="17" spans="1:4" x14ac:dyDescent="0.2">
      <c r="A17" s="84"/>
      <c r="B17" s="84"/>
      <c r="C17" s="84"/>
      <c r="D17" s="84"/>
    </row>
    <row r="18" spans="1:4" ht="21" customHeight="1" x14ac:dyDescent="0.2">
      <c r="A18" s="93"/>
      <c r="B18" s="83"/>
      <c r="C18" s="83"/>
      <c r="D18" s="83"/>
    </row>
    <row r="19" spans="1:4" ht="24.75" customHeight="1" x14ac:dyDescent="0.2">
      <c r="A19" s="93"/>
      <c r="B19" s="83"/>
      <c r="C19" s="83"/>
      <c r="D19" s="83"/>
    </row>
    <row r="20" spans="1:4" ht="20.25" customHeight="1" x14ac:dyDescent="0.2">
      <c r="A20" s="94"/>
      <c r="B20" s="95"/>
      <c r="C20" s="95"/>
      <c r="D20" s="95"/>
    </row>
    <row r="21" spans="1:4" ht="14.25" customHeight="1" x14ac:dyDescent="0.2">
      <c r="A21" s="102"/>
      <c r="B21" s="102"/>
      <c r="C21" s="85"/>
      <c r="D21" s="85"/>
    </row>
    <row r="22" spans="1:4" ht="25.5" customHeight="1" x14ac:dyDescent="0.2">
      <c r="A22" s="102"/>
      <c r="B22" s="102"/>
      <c r="C22" s="85"/>
      <c r="D22" s="85"/>
    </row>
    <row r="23" spans="1:4" ht="26.25" customHeight="1" x14ac:dyDescent="0.2">
      <c r="A23" s="94"/>
      <c r="B23" s="95"/>
      <c r="C23" s="95"/>
      <c r="D23" s="95"/>
    </row>
    <row r="24" spans="1:4" ht="20.25" customHeight="1" x14ac:dyDescent="0.2">
      <c r="A24" s="102"/>
      <c r="B24" s="102"/>
      <c r="C24" s="96"/>
      <c r="D24" s="96"/>
    </row>
    <row r="25" spans="1:4" ht="20.45" customHeight="1" x14ac:dyDescent="0.2">
      <c r="A25" s="102"/>
      <c r="B25" s="102"/>
      <c r="C25" s="96"/>
      <c r="D25" s="96"/>
    </row>
  </sheetData>
  <sheetProtection algorithmName="SHA-512" hashValue="C2lwECneyT6LY+yjWjDoKAFK9QXa7LrAVzxD8rBJgwiidK0iRk15O7P6wf1HOQRuxFBtgXneuuUBfBV9LO6UBg==" saltValue="WQ9RLiRHQJorQ65dMWG/lA==" spinCount="100000" sheet="1" objects="1" scenarios="1"/>
  <protectedRanges>
    <protectedRange sqref="C24:D24" name="RET PRACTICAS_1"/>
    <protectedRange sqref="C21:D21" name="DED_1"/>
  </protectedRanges>
  <mergeCells count="7">
    <mergeCell ref="A15:D16"/>
    <mergeCell ref="G13:J14"/>
    <mergeCell ref="H2:J2"/>
    <mergeCell ref="G1:J1"/>
    <mergeCell ref="A1:D1"/>
    <mergeCell ref="B2:D2"/>
    <mergeCell ref="A13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D232-BF87-4F76-967A-58C85FEB230D}">
  <sheetPr published="0"/>
  <dimension ref="A1:J21"/>
  <sheetViews>
    <sheetView tabSelected="1" zoomScale="84" zoomScaleNormal="84" workbookViewId="0">
      <selection activeCell="J11" sqref="J11"/>
    </sheetView>
  </sheetViews>
  <sheetFormatPr baseColWidth="10" defaultColWidth="11.5703125" defaultRowHeight="14.25" x14ac:dyDescent="0.2"/>
  <cols>
    <col min="1" max="1" width="36.85546875" style="82" customWidth="1"/>
    <col min="2" max="2" width="20.140625" style="30" customWidth="1"/>
    <col min="3" max="3" width="23.85546875" style="30" customWidth="1"/>
    <col min="4" max="4" width="24.85546875" style="30" customWidth="1"/>
    <col min="5" max="5" width="5.85546875" style="1" customWidth="1"/>
    <col min="6" max="6" width="11.5703125" style="1"/>
    <col min="7" max="7" width="40.85546875" style="1" customWidth="1"/>
    <col min="8" max="8" width="19.85546875" style="1" bestFit="1" customWidth="1"/>
    <col min="9" max="10" width="23.42578125" style="1" bestFit="1" customWidth="1"/>
    <col min="11" max="16384" width="11.5703125" style="1"/>
  </cols>
  <sheetData>
    <row r="1" spans="1:10" s="3" customFormat="1" ht="55.5" customHeight="1" thickBot="1" x14ac:dyDescent="0.25">
      <c r="A1" s="181" t="s">
        <v>81</v>
      </c>
      <c r="B1" s="181"/>
      <c r="C1" s="181"/>
      <c r="D1" s="181"/>
      <c r="G1" s="1"/>
      <c r="H1" s="1"/>
      <c r="I1" s="1"/>
      <c r="J1" s="1"/>
    </row>
    <row r="2" spans="1:10" s="29" customFormat="1" ht="34.5" customHeight="1" thickBot="1" x14ac:dyDescent="0.25">
      <c r="A2" s="109" t="s">
        <v>59</v>
      </c>
      <c r="B2" s="180" t="s">
        <v>40</v>
      </c>
      <c r="C2" s="180"/>
      <c r="D2" s="180"/>
      <c r="E2" s="22"/>
      <c r="G2" s="1"/>
      <c r="H2" s="1"/>
      <c r="I2" s="1"/>
      <c r="J2" s="1"/>
    </row>
    <row r="3" spans="1:10" s="22" customFormat="1" ht="35.450000000000003" customHeight="1" x14ac:dyDescent="0.2">
      <c r="A3" s="62"/>
      <c r="B3" s="107" t="s">
        <v>63</v>
      </c>
      <c r="C3" s="108" t="s">
        <v>57</v>
      </c>
      <c r="D3" s="108" t="s">
        <v>62</v>
      </c>
      <c r="G3" s="1"/>
      <c r="H3" s="1"/>
      <c r="I3" s="1"/>
      <c r="J3" s="1"/>
    </row>
    <row r="4" spans="1:10" s="16" customFormat="1" ht="30.75" customHeight="1" x14ac:dyDescent="0.2">
      <c r="A4" s="79" t="s">
        <v>58</v>
      </c>
      <c r="B4" s="68">
        <v>30306.5</v>
      </c>
      <c r="C4" s="89">
        <f>B4/12</f>
        <v>2525.5416666666665</v>
      </c>
      <c r="D4" s="90">
        <f>B4/14</f>
        <v>2164.75</v>
      </c>
      <c r="G4" s="1"/>
      <c r="H4" s="1"/>
      <c r="I4" s="1"/>
      <c r="J4" s="1"/>
    </row>
    <row r="5" spans="1:10" s="3" customFormat="1" ht="24" customHeight="1" x14ac:dyDescent="0.2">
      <c r="A5" s="80" t="s">
        <v>52</v>
      </c>
      <c r="B5" s="69">
        <f>B4*56%</f>
        <v>16971.640000000003</v>
      </c>
      <c r="C5" s="69">
        <f>B5/12</f>
        <v>1414.3033333333335</v>
      </c>
      <c r="D5" s="70">
        <f>B5/14</f>
        <v>1212.2600000000002</v>
      </c>
      <c r="G5" s="1"/>
      <c r="H5" s="1"/>
      <c r="I5" s="1"/>
      <c r="J5" s="1"/>
    </row>
    <row r="6" spans="1:10" s="3" customFormat="1" ht="24" customHeight="1" x14ac:dyDescent="0.2">
      <c r="A6" s="80" t="s">
        <v>53</v>
      </c>
      <c r="B6" s="69">
        <f>B4*56%</f>
        <v>16971.640000000003</v>
      </c>
      <c r="C6" s="91">
        <f>B6/12</f>
        <v>1414.3033333333335</v>
      </c>
      <c r="D6" s="87">
        <f t="shared" ref="D6:D8" si="0">B6/14</f>
        <v>1212.2600000000002</v>
      </c>
      <c r="G6" s="1"/>
      <c r="H6" s="1"/>
      <c r="I6" s="1"/>
      <c r="J6" s="1"/>
    </row>
    <row r="7" spans="1:10" s="3" customFormat="1" ht="24" customHeight="1" x14ac:dyDescent="0.2">
      <c r="A7" s="80" t="s">
        <v>54</v>
      </c>
      <c r="B7" s="69">
        <f>B4*60%</f>
        <v>18183.899999999998</v>
      </c>
      <c r="C7" s="91">
        <f>B7/12</f>
        <v>1515.3249999999998</v>
      </c>
      <c r="D7" s="87">
        <f t="shared" si="0"/>
        <v>1298.8499999999999</v>
      </c>
      <c r="G7" s="1"/>
      <c r="H7" s="1"/>
      <c r="I7" s="1"/>
      <c r="J7" s="1"/>
    </row>
    <row r="8" spans="1:10" s="3" customFormat="1" ht="24" customHeight="1" x14ac:dyDescent="0.2">
      <c r="A8" s="80" t="s">
        <v>55</v>
      </c>
      <c r="B8" s="69">
        <f>B4*75%</f>
        <v>22729.875</v>
      </c>
      <c r="C8" s="69">
        <f>B8/12</f>
        <v>1894.15625</v>
      </c>
      <c r="D8" s="70">
        <f t="shared" si="0"/>
        <v>1623.5625</v>
      </c>
      <c r="G8" s="1"/>
      <c r="H8" s="1"/>
      <c r="I8" s="1"/>
      <c r="J8" s="1"/>
    </row>
    <row r="9" spans="1:10" s="3" customFormat="1" ht="6" customHeight="1" x14ac:dyDescent="0.2">
      <c r="A9" s="80"/>
      <c r="B9" s="69"/>
      <c r="C9" s="69"/>
      <c r="D9" s="70"/>
      <c r="G9" s="1"/>
      <c r="H9" s="1"/>
      <c r="I9" s="1"/>
      <c r="J9" s="1"/>
    </row>
    <row r="10" spans="1:10" s="3" customFormat="1" ht="28.35" customHeight="1" thickBot="1" x14ac:dyDescent="0.25">
      <c r="A10" s="81" t="s">
        <v>56</v>
      </c>
      <c r="B10" s="71">
        <f>(SUM(B5:B8))/4</f>
        <v>18714.263750000002</v>
      </c>
      <c r="C10" s="92">
        <f>(SUM(C5:C8))/4</f>
        <v>1559.5219791666668</v>
      </c>
      <c r="D10" s="88">
        <f t="shared" ref="D10" si="1">B10/14</f>
        <v>1336.7331250000002</v>
      </c>
      <c r="G10" s="1"/>
      <c r="H10" s="1"/>
      <c r="I10" s="1"/>
      <c r="J10" s="1"/>
    </row>
    <row r="11" spans="1:10" ht="14.25" customHeight="1" x14ac:dyDescent="0.2"/>
    <row r="13" spans="1:10" ht="24" customHeight="1" x14ac:dyDescent="0.2">
      <c r="A13" s="154" t="s">
        <v>78</v>
      </c>
      <c r="B13" s="154"/>
      <c r="C13" s="154"/>
      <c r="D13" s="154"/>
    </row>
    <row r="14" spans="1:10" x14ac:dyDescent="0.2">
      <c r="A14" s="154"/>
      <c r="B14" s="154"/>
      <c r="C14" s="154"/>
      <c r="D14" s="154"/>
    </row>
    <row r="15" spans="1:10" ht="13.7" customHeight="1" x14ac:dyDescent="0.2">
      <c r="A15" s="179"/>
      <c r="B15" s="179"/>
      <c r="C15" s="179"/>
      <c r="D15" s="179"/>
    </row>
    <row r="16" spans="1:10" ht="20.25" customHeight="1" x14ac:dyDescent="0.2">
      <c r="A16" s="94"/>
      <c r="B16" s="95"/>
      <c r="C16" s="95"/>
      <c r="D16" s="95"/>
    </row>
    <row r="17" spans="1:4" ht="14.25" customHeight="1" x14ac:dyDescent="0.2">
      <c r="A17" s="102"/>
      <c r="B17" s="102"/>
      <c r="C17" s="85"/>
      <c r="D17" s="85"/>
    </row>
    <row r="18" spans="1:4" ht="25.5" customHeight="1" x14ac:dyDescent="0.2">
      <c r="A18" s="102"/>
      <c r="B18" s="102"/>
      <c r="C18" s="85"/>
      <c r="D18" s="85"/>
    </row>
    <row r="19" spans="1:4" ht="26.25" customHeight="1" x14ac:dyDescent="0.2">
      <c r="A19" s="94"/>
      <c r="B19" s="95"/>
      <c r="C19" s="95"/>
      <c r="D19" s="95"/>
    </row>
    <row r="20" spans="1:4" ht="20.25" customHeight="1" x14ac:dyDescent="0.2">
      <c r="A20" s="102"/>
      <c r="B20" s="102"/>
      <c r="C20" s="96"/>
      <c r="D20" s="96"/>
    </row>
    <row r="21" spans="1:4" ht="20.45" customHeight="1" x14ac:dyDescent="0.2">
      <c r="A21" s="102"/>
      <c r="B21" s="102"/>
      <c r="C21" s="96"/>
      <c r="D21" s="96"/>
    </row>
  </sheetData>
  <sheetProtection algorithmName="SHA-512" hashValue="lezp/sCzf4zL77CJhGsYK0OlgOgOJ/ipf6HMVIPQlwDPX/Yp898dQstNACFTsR5r6Ya3xm5nM2kq0yRParlB7A==" saltValue="uPcW4QIV/C3DrdGdK4d4nQ==" spinCount="100000" sheet="1" objects="1" scenarios="1"/>
  <protectedRanges>
    <protectedRange sqref="C20:D20" name="RET PRACTICAS_1_1"/>
    <protectedRange sqref="C17:D17" name="DED_1_1"/>
  </protectedRanges>
  <mergeCells count="4">
    <mergeCell ref="A1:D1"/>
    <mergeCell ref="B2:D2"/>
    <mergeCell ref="A13:D14"/>
    <mergeCell ref="A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K66"/>
  <sheetViews>
    <sheetView topLeftCell="A43" workbookViewId="0">
      <selection activeCell="G27" sqref="G27"/>
    </sheetView>
  </sheetViews>
  <sheetFormatPr baseColWidth="10" defaultColWidth="11.42578125" defaultRowHeight="12.75" x14ac:dyDescent="0.2"/>
  <cols>
    <col min="1" max="1" width="35.5703125" style="3" customWidth="1"/>
    <col min="2" max="3" width="18.140625" style="43" customWidth="1"/>
    <col min="4" max="4" width="23.5703125" style="3" bestFit="1" customWidth="1"/>
    <col min="5" max="5" width="32" style="3" bestFit="1" customWidth="1"/>
    <col min="6" max="6" width="11.42578125" style="3"/>
    <col min="7" max="7" width="32" style="3" bestFit="1" customWidth="1"/>
    <col min="8" max="8" width="14.42578125" style="38" bestFit="1" customWidth="1"/>
    <col min="9" max="9" width="11.42578125" style="3"/>
    <col min="10" max="11" width="20.85546875" style="3" bestFit="1" customWidth="1"/>
    <col min="12" max="16384" width="11.42578125" style="3"/>
  </cols>
  <sheetData>
    <row r="1" spans="1:8" s="16" customFormat="1" ht="26.25" thickBot="1" x14ac:dyDescent="0.25">
      <c r="A1" s="21" t="s">
        <v>0</v>
      </c>
      <c r="B1" s="31" t="s">
        <v>12</v>
      </c>
      <c r="C1" s="31" t="s">
        <v>10</v>
      </c>
      <c r="H1" s="33"/>
    </row>
    <row r="2" spans="1:8" ht="16.5" customHeight="1" x14ac:dyDescent="0.2">
      <c r="A2" s="6" t="s">
        <v>29</v>
      </c>
      <c r="B2" s="40">
        <f>B16</f>
        <v>2744.7933458333337</v>
      </c>
      <c r="C2" s="40">
        <f>C16</f>
        <v>3568.2309965277773</v>
      </c>
      <c r="D2" s="4"/>
      <c r="E2" s="4"/>
      <c r="G2" s="5"/>
      <c r="H2" s="34"/>
    </row>
    <row r="3" spans="1:8" ht="16.5" customHeight="1" x14ac:dyDescent="0.2">
      <c r="A3" s="6" t="s">
        <v>28</v>
      </c>
      <c r="B3" s="40">
        <f>B23</f>
        <v>2254.6516138888887</v>
      </c>
      <c r="C3" s="40">
        <f>C23</f>
        <v>2931.0469215277772</v>
      </c>
      <c r="D3" s="4"/>
      <c r="E3" s="4"/>
      <c r="G3" s="5"/>
      <c r="H3" s="34"/>
    </row>
    <row r="4" spans="1:8" ht="16.5" customHeight="1" x14ac:dyDescent="0.2">
      <c r="A4" s="6" t="s">
        <v>27</v>
      </c>
      <c r="B4" s="40">
        <f>B30</f>
        <v>0</v>
      </c>
      <c r="C4" s="40">
        <f>C30</f>
        <v>0</v>
      </c>
      <c r="D4" s="11"/>
      <c r="E4" s="11"/>
      <c r="F4" s="28"/>
    </row>
    <row r="5" spans="1:8" ht="16.5" customHeight="1" x14ac:dyDescent="0.2">
      <c r="A5" s="6" t="s">
        <v>34</v>
      </c>
      <c r="B5" s="40">
        <f>B37</f>
        <v>1666.4813590277774</v>
      </c>
      <c r="C5" s="40">
        <f>C37</f>
        <v>2166.425678472222</v>
      </c>
      <c r="D5" s="28"/>
      <c r="E5" s="28"/>
      <c r="F5" s="60"/>
    </row>
    <row r="6" spans="1:8" ht="16.5" customHeight="1" x14ac:dyDescent="0.2">
      <c r="A6" s="6" t="s">
        <v>35</v>
      </c>
      <c r="B6" s="40">
        <f>B44</f>
        <v>1568.4528361111113</v>
      </c>
      <c r="C6" s="40">
        <f>C44</f>
        <v>2038.9885104166665</v>
      </c>
      <c r="E6" s="28"/>
      <c r="F6" s="60"/>
    </row>
    <row r="7" spans="1:8" ht="18" customHeight="1" x14ac:dyDescent="0.2">
      <c r="A7" s="6" t="s">
        <v>36</v>
      </c>
      <c r="B7" s="40">
        <f>B51</f>
        <v>1470.4251958333332</v>
      </c>
      <c r="C7" s="40">
        <f>C51</f>
        <v>1911.5531076388891</v>
      </c>
      <c r="E7" s="28"/>
      <c r="F7" s="60"/>
    </row>
    <row r="8" spans="1:8" ht="18.75" customHeight="1" x14ac:dyDescent="0.2">
      <c r="A8" s="6" t="s">
        <v>33</v>
      </c>
      <c r="B8" s="40">
        <f>F33</f>
        <v>2392.5096666666664</v>
      </c>
      <c r="C8" s="40"/>
      <c r="E8" s="28"/>
      <c r="F8" s="60"/>
    </row>
    <row r="9" spans="1:8" ht="19.5" customHeight="1" thickBot="1" x14ac:dyDescent="0.25">
      <c r="A9" s="17" t="s">
        <v>30</v>
      </c>
      <c r="B9" s="41">
        <f>F21</f>
        <v>2054.7376666666669</v>
      </c>
      <c r="C9" s="41"/>
      <c r="E9" s="28"/>
      <c r="F9" s="28"/>
    </row>
    <row r="10" spans="1:8" x14ac:dyDescent="0.2">
      <c r="A10" s="18"/>
      <c r="B10" s="42"/>
      <c r="C10" s="42"/>
      <c r="E10" s="28"/>
      <c r="F10" s="28"/>
    </row>
    <row r="11" spans="1:8" x14ac:dyDescent="0.2">
      <c r="E11" s="11"/>
      <c r="F11" s="11"/>
    </row>
    <row r="12" spans="1:8" ht="13.5" thickBot="1" x14ac:dyDescent="0.25">
      <c r="A12" s="9"/>
      <c r="D12" s="9"/>
      <c r="E12" s="12"/>
      <c r="F12" s="12"/>
    </row>
    <row r="13" spans="1:8" ht="26.25" thickBot="1" x14ac:dyDescent="0.25">
      <c r="A13" s="64" t="s">
        <v>29</v>
      </c>
      <c r="B13" s="65" t="s">
        <v>9</v>
      </c>
      <c r="C13" s="66" t="s">
        <v>11</v>
      </c>
      <c r="D13" s="9"/>
      <c r="E13" s="209" t="s">
        <v>25</v>
      </c>
      <c r="F13" s="210"/>
    </row>
    <row r="14" spans="1:8" ht="16.5" customHeight="1" thickTop="1" x14ac:dyDescent="0.2">
      <c r="A14" s="19" t="s">
        <v>13</v>
      </c>
      <c r="B14" s="44">
        <f>(D58)/12</f>
        <v>2656.2516250000003</v>
      </c>
      <c r="C14" s="45">
        <f>(E58)/12</f>
        <v>3453.126770833333</v>
      </c>
      <c r="D14" s="9"/>
      <c r="E14" s="27" t="s">
        <v>1</v>
      </c>
      <c r="F14" s="35">
        <v>696.12</v>
      </c>
    </row>
    <row r="15" spans="1:8" ht="16.5" customHeight="1" x14ac:dyDescent="0.2">
      <c r="A15" s="19" t="s">
        <v>3</v>
      </c>
      <c r="B15" s="44">
        <f>B14/30*12/12</f>
        <v>88.541720833333343</v>
      </c>
      <c r="C15" s="45">
        <f>C14/30*12/12</f>
        <v>115.10422569444444</v>
      </c>
      <c r="D15" s="9"/>
      <c r="E15" s="27" t="s">
        <v>6</v>
      </c>
      <c r="F15" s="35">
        <v>354.35</v>
      </c>
    </row>
    <row r="16" spans="1:8" ht="16.5" customHeight="1" x14ac:dyDescent="0.2">
      <c r="A16" s="20" t="s">
        <v>26</v>
      </c>
      <c r="B16" s="46">
        <f>SUM(B14:B15)</f>
        <v>2744.7933458333337</v>
      </c>
      <c r="C16" s="47">
        <f>SUM(C14:C15)</f>
        <v>3568.2309965277773</v>
      </c>
      <c r="D16" s="9"/>
      <c r="E16" s="27" t="s">
        <v>7</v>
      </c>
      <c r="F16" s="35">
        <v>652.66</v>
      </c>
    </row>
    <row r="17" spans="1:8" ht="16.5" customHeight="1" x14ac:dyDescent="0.2">
      <c r="A17" s="9"/>
      <c r="B17" s="43">
        <f>B16*12</f>
        <v>32937.520150000004</v>
      </c>
      <c r="C17" s="43">
        <f>C16*12</f>
        <v>42818.771958333324</v>
      </c>
      <c r="D17" s="9"/>
      <c r="E17" s="27" t="s">
        <v>3</v>
      </c>
      <c r="F17" s="35">
        <f>SUM(F14:F16)/30*12/12</f>
        <v>56.770999999999994</v>
      </c>
      <c r="G17" s="3" t="s">
        <v>14</v>
      </c>
    </row>
    <row r="18" spans="1:8" x14ac:dyDescent="0.2">
      <c r="A18" s="9"/>
      <c r="D18" s="9"/>
      <c r="E18" s="27" t="s">
        <v>37</v>
      </c>
      <c r="F18" s="35">
        <v>72.23</v>
      </c>
    </row>
    <row r="19" spans="1:8" x14ac:dyDescent="0.2">
      <c r="A19" s="9"/>
      <c r="D19" s="9"/>
      <c r="E19" s="27"/>
      <c r="F19" s="36"/>
    </row>
    <row r="20" spans="1:8" ht="26.25" thickBot="1" x14ac:dyDescent="0.25">
      <c r="A20" s="64" t="s">
        <v>28</v>
      </c>
      <c r="B20" s="65" t="s">
        <v>9</v>
      </c>
      <c r="C20" s="66" t="s">
        <v>11</v>
      </c>
      <c r="D20" s="9"/>
      <c r="E20" s="27" t="s">
        <v>2</v>
      </c>
      <c r="F20" s="35">
        <f>(689.78+F15+F16)/6</f>
        <v>282.79833333333335</v>
      </c>
    </row>
    <row r="21" spans="1:8" ht="16.5" customHeight="1" thickTop="1" thickBot="1" x14ac:dyDescent="0.25">
      <c r="A21" s="19" t="s">
        <v>13</v>
      </c>
      <c r="B21" s="44">
        <f>(D59)/12</f>
        <v>2181.9209166666665</v>
      </c>
      <c r="C21" s="45">
        <f>(E59)/12</f>
        <v>2836.497020833333</v>
      </c>
      <c r="D21" s="9"/>
      <c r="E21" s="10" t="s">
        <v>31</v>
      </c>
      <c r="F21" s="37">
        <f>SUM(F14:F17)+(F18/6)+F20</f>
        <v>2054.7376666666669</v>
      </c>
      <c r="G21" s="12"/>
      <c r="H21" s="39"/>
    </row>
    <row r="22" spans="1:8" ht="16.5" customHeight="1" x14ac:dyDescent="0.2">
      <c r="A22" s="19" t="s">
        <v>3</v>
      </c>
      <c r="B22" s="44">
        <f>B21/30*12/12</f>
        <v>72.730697222222219</v>
      </c>
      <c r="C22" s="45">
        <f>C21/30*12/12</f>
        <v>94.549900694444432</v>
      </c>
      <c r="D22" s="9"/>
      <c r="F22" s="38">
        <f>F21*12</f>
        <v>24656.852000000003</v>
      </c>
    </row>
    <row r="23" spans="1:8" ht="16.5" customHeight="1" x14ac:dyDescent="0.2">
      <c r="A23" s="20" t="s">
        <v>26</v>
      </c>
      <c r="B23" s="46">
        <f>SUM(B21:B22)</f>
        <v>2254.6516138888887</v>
      </c>
      <c r="C23" s="47">
        <f>SUM(C21:C22)</f>
        <v>2931.0469215277772</v>
      </c>
      <c r="D23" s="9"/>
      <c r="F23" s="38"/>
    </row>
    <row r="24" spans="1:8" ht="13.5" thickBot="1" x14ac:dyDescent="0.25">
      <c r="A24" s="9"/>
      <c r="B24" s="43">
        <f>B23*12</f>
        <v>27055.819366666663</v>
      </c>
      <c r="C24" s="43">
        <f>C23*12</f>
        <v>35172.563058333326</v>
      </c>
      <c r="D24" s="9"/>
      <c r="F24" s="38"/>
    </row>
    <row r="25" spans="1:8" ht="19.5" customHeight="1" thickBot="1" x14ac:dyDescent="0.25">
      <c r="A25" s="9"/>
      <c r="D25" s="9"/>
      <c r="E25" s="209" t="s">
        <v>24</v>
      </c>
      <c r="F25" s="210"/>
    </row>
    <row r="26" spans="1:8" x14ac:dyDescent="0.2">
      <c r="B26" s="48"/>
      <c r="C26" s="48"/>
      <c r="D26" s="13"/>
      <c r="E26" s="27" t="s">
        <v>1</v>
      </c>
      <c r="F26" s="35">
        <v>836.42</v>
      </c>
    </row>
    <row r="27" spans="1:8" ht="29.25" thickBot="1" x14ac:dyDescent="0.25">
      <c r="A27" s="67" t="s">
        <v>27</v>
      </c>
      <c r="B27" s="65" t="s">
        <v>9</v>
      </c>
      <c r="C27" s="66" t="s">
        <v>11</v>
      </c>
      <c r="D27" s="8"/>
      <c r="E27" s="27" t="s">
        <v>4</v>
      </c>
      <c r="F27" s="35">
        <v>458.64</v>
      </c>
    </row>
    <row r="28" spans="1:8" ht="16.5" customHeight="1" thickTop="1" x14ac:dyDescent="0.2">
      <c r="A28" s="19" t="s">
        <v>13</v>
      </c>
      <c r="B28" s="44">
        <f>(D60)/12</f>
        <v>0</v>
      </c>
      <c r="C28" s="45">
        <f>(E60)/12</f>
        <v>0</v>
      </c>
      <c r="D28" s="8"/>
      <c r="E28" s="27" t="s">
        <v>5</v>
      </c>
      <c r="F28" s="35">
        <v>701.48</v>
      </c>
    </row>
    <row r="29" spans="1:8" ht="16.5" customHeight="1" x14ac:dyDescent="0.2">
      <c r="A29" s="19" t="s">
        <v>3</v>
      </c>
      <c r="B29" s="44">
        <v>0</v>
      </c>
      <c r="C29" s="45">
        <v>0</v>
      </c>
      <c r="D29" s="8"/>
      <c r="E29" s="27" t="s">
        <v>3</v>
      </c>
      <c r="F29" s="35">
        <f>SUM(F26:F28)/30*12/12</f>
        <v>66.551333333333332</v>
      </c>
      <c r="G29" s="3" t="s">
        <v>14</v>
      </c>
    </row>
    <row r="30" spans="1:8" ht="16.5" customHeight="1" x14ac:dyDescent="0.2">
      <c r="A30" s="20" t="s">
        <v>26</v>
      </c>
      <c r="B30" s="46">
        <f>SUM(B28:B29)</f>
        <v>0</v>
      </c>
      <c r="C30" s="47">
        <f>SUM(C28:C29)</f>
        <v>0</v>
      </c>
      <c r="D30" s="8"/>
      <c r="E30" s="27" t="s">
        <v>37</v>
      </c>
      <c r="F30" s="35">
        <v>93.48</v>
      </c>
    </row>
    <row r="31" spans="1:8" x14ac:dyDescent="0.2">
      <c r="A31" s="12"/>
      <c r="B31" s="49"/>
      <c r="C31" s="49"/>
      <c r="D31" s="8"/>
      <c r="E31" s="27"/>
      <c r="F31" s="36"/>
    </row>
    <row r="32" spans="1:8" x14ac:dyDescent="0.2">
      <c r="A32" s="12"/>
      <c r="B32" s="49"/>
      <c r="C32" s="49"/>
      <c r="D32" s="8"/>
      <c r="E32" s="27" t="s">
        <v>2</v>
      </c>
      <c r="F32" s="35">
        <f>(722.91+F27+F28)/6</f>
        <v>313.83833333333331</v>
      </c>
    </row>
    <row r="33" spans="1:6" ht="13.5" thickBot="1" x14ac:dyDescent="0.25">
      <c r="E33" s="10" t="s">
        <v>32</v>
      </c>
      <c r="F33" s="37">
        <f>SUM(F26:F29)+(F30/6)+F32</f>
        <v>2392.5096666666664</v>
      </c>
    </row>
    <row r="34" spans="1:6" ht="26.25" thickBot="1" x14ac:dyDescent="0.25">
      <c r="A34" s="64" t="s">
        <v>34</v>
      </c>
      <c r="B34" s="65" t="s">
        <v>9</v>
      </c>
      <c r="C34" s="66" t="s">
        <v>11</v>
      </c>
      <c r="D34" s="8"/>
      <c r="F34" s="3">
        <f>F33*12</f>
        <v>28710.115999999995</v>
      </c>
    </row>
    <row r="35" spans="1:6" ht="16.5" customHeight="1" thickTop="1" x14ac:dyDescent="0.2">
      <c r="A35" s="19" t="s">
        <v>13</v>
      </c>
      <c r="B35" s="44">
        <f>(D62)/12</f>
        <v>1612.723895833333</v>
      </c>
      <c r="C35" s="45">
        <f>(E62)/12</f>
        <v>2096.5409791666666</v>
      </c>
      <c r="D35" s="8"/>
    </row>
    <row r="36" spans="1:6" ht="16.5" customHeight="1" x14ac:dyDescent="0.2">
      <c r="A36" s="19" t="s">
        <v>3</v>
      </c>
      <c r="B36" s="44">
        <f>B35/30*12/12</f>
        <v>53.757463194444433</v>
      </c>
      <c r="C36" s="45">
        <f>C35/30*12/12</f>
        <v>69.884699305555557</v>
      </c>
      <c r="D36" s="8"/>
    </row>
    <row r="37" spans="1:6" ht="16.5" customHeight="1" x14ac:dyDescent="0.2">
      <c r="A37" s="20" t="s">
        <v>26</v>
      </c>
      <c r="B37" s="46">
        <f>SUM(B35:B36)</f>
        <v>1666.4813590277774</v>
      </c>
      <c r="C37" s="47">
        <f>SUM(C35:C36)</f>
        <v>2166.425678472222</v>
      </c>
      <c r="D37" s="8"/>
    </row>
    <row r="38" spans="1:6" x14ac:dyDescent="0.2">
      <c r="A38" s="12"/>
      <c r="B38" s="49">
        <f>B37*12</f>
        <v>19997.77630833333</v>
      </c>
      <c r="C38" s="49">
        <f>C37*12</f>
        <v>25997.108141666664</v>
      </c>
      <c r="D38" s="8"/>
    </row>
    <row r="39" spans="1:6" x14ac:dyDescent="0.2">
      <c r="A39" s="12"/>
      <c r="B39" s="49"/>
      <c r="C39" s="49"/>
      <c r="D39" s="8"/>
    </row>
    <row r="40" spans="1:6" x14ac:dyDescent="0.2">
      <c r="B40" s="48"/>
      <c r="C40" s="48"/>
      <c r="D40" s="8"/>
    </row>
    <row r="41" spans="1:6" ht="26.25" thickBot="1" x14ac:dyDescent="0.25">
      <c r="A41" s="64" t="s">
        <v>35</v>
      </c>
      <c r="B41" s="65" t="s">
        <v>9</v>
      </c>
      <c r="C41" s="66" t="s">
        <v>11</v>
      </c>
      <c r="D41" s="8"/>
    </row>
    <row r="42" spans="1:6" ht="16.5" customHeight="1" thickTop="1" x14ac:dyDescent="0.2">
      <c r="A42" s="19" t="s">
        <v>13</v>
      </c>
      <c r="B42" s="44">
        <f>(D63)/12</f>
        <v>1517.8575833333334</v>
      </c>
      <c r="C42" s="45">
        <f>(E63)/12</f>
        <v>1973.2146874999999</v>
      </c>
      <c r="D42" s="8"/>
    </row>
    <row r="43" spans="1:6" ht="16.5" customHeight="1" x14ac:dyDescent="0.2">
      <c r="A43" s="19" t="s">
        <v>8</v>
      </c>
      <c r="B43" s="44">
        <f>B42/30*12/12</f>
        <v>50.59525277777778</v>
      </c>
      <c r="C43" s="45">
        <f>C42/30*12/12</f>
        <v>65.77382291666666</v>
      </c>
      <c r="D43" s="8"/>
    </row>
    <row r="44" spans="1:6" ht="16.5" customHeight="1" x14ac:dyDescent="0.2">
      <c r="A44" s="20" t="s">
        <v>26</v>
      </c>
      <c r="B44" s="46">
        <f>SUM(B42:B43)</f>
        <v>1568.4528361111113</v>
      </c>
      <c r="C44" s="47">
        <f>SUM(C42:C43)</f>
        <v>2038.9885104166665</v>
      </c>
      <c r="D44" s="8"/>
    </row>
    <row r="45" spans="1:6" x14ac:dyDescent="0.2">
      <c r="A45" s="12"/>
      <c r="B45" s="49">
        <f>B44*12</f>
        <v>18821.434033333335</v>
      </c>
      <c r="C45" s="49">
        <f>C44*12</f>
        <v>24467.862125</v>
      </c>
      <c r="D45" s="8"/>
    </row>
    <row r="46" spans="1:6" x14ac:dyDescent="0.2">
      <c r="A46" s="12"/>
      <c r="B46" s="49"/>
      <c r="C46" s="49"/>
      <c r="D46" s="8"/>
    </row>
    <row r="47" spans="1:6" x14ac:dyDescent="0.2">
      <c r="A47" s="7"/>
      <c r="B47" s="32"/>
      <c r="C47" s="32"/>
      <c r="D47" s="8"/>
    </row>
    <row r="48" spans="1:6" ht="26.25" thickBot="1" x14ac:dyDescent="0.25">
      <c r="A48" s="64" t="s">
        <v>65</v>
      </c>
      <c r="B48" s="65" t="s">
        <v>9</v>
      </c>
      <c r="C48" s="66" t="s">
        <v>11</v>
      </c>
      <c r="D48" s="8"/>
    </row>
    <row r="49" spans="1:11" ht="16.5" customHeight="1" thickTop="1" x14ac:dyDescent="0.2">
      <c r="A49" s="19" t="s">
        <v>13</v>
      </c>
      <c r="B49" s="44">
        <f>(D64)/12</f>
        <v>1422.9921249999998</v>
      </c>
      <c r="C49" s="45">
        <f>(E64)/12</f>
        <v>1849.8901041666668</v>
      </c>
    </row>
    <row r="50" spans="1:11" ht="16.5" customHeight="1" x14ac:dyDescent="0.2">
      <c r="A50" s="19" t="s">
        <v>3</v>
      </c>
      <c r="B50" s="44">
        <f>B49/30*12/12</f>
        <v>47.433070833333325</v>
      </c>
      <c r="C50" s="45">
        <f>C49/30*12/12</f>
        <v>61.663003472222236</v>
      </c>
      <c r="D50" s="14"/>
    </row>
    <row r="51" spans="1:11" ht="16.5" customHeight="1" x14ac:dyDescent="0.2">
      <c r="A51" s="20" t="s">
        <v>26</v>
      </c>
      <c r="B51" s="46">
        <f>SUM(B49:B50)</f>
        <v>1470.4251958333332</v>
      </c>
      <c r="C51" s="47">
        <f>SUM(C49:C50)</f>
        <v>1911.5531076388891</v>
      </c>
      <c r="D51" s="15"/>
    </row>
    <row r="52" spans="1:11" x14ac:dyDescent="0.2">
      <c r="B52" s="43">
        <f>B51*12</f>
        <v>17645.102349999997</v>
      </c>
      <c r="C52" s="43">
        <f>C51*12</f>
        <v>22938.63729166667</v>
      </c>
      <c r="D52" s="13"/>
    </row>
    <row r="54" spans="1:11" ht="13.5" thickBot="1" x14ac:dyDescent="0.25"/>
    <row r="55" spans="1:11" ht="12.75" customHeight="1" x14ac:dyDescent="0.2">
      <c r="A55" s="195" t="s">
        <v>66</v>
      </c>
      <c r="B55" s="195"/>
      <c r="C55" s="211"/>
      <c r="D55" s="23" t="s">
        <v>15</v>
      </c>
      <c r="E55" s="23" t="s">
        <v>15</v>
      </c>
      <c r="G55" s="195" t="s">
        <v>67</v>
      </c>
      <c r="H55" s="195"/>
      <c r="I55" s="191"/>
      <c r="J55" s="53" t="s">
        <v>15</v>
      </c>
      <c r="K55" s="53" t="s">
        <v>15</v>
      </c>
    </row>
    <row r="56" spans="1:11" ht="13.5" thickBot="1" x14ac:dyDescent="0.25">
      <c r="A56" s="196"/>
      <c r="B56" s="196"/>
      <c r="C56" s="212"/>
      <c r="D56" s="24" t="s">
        <v>16</v>
      </c>
      <c r="E56" s="24" t="s">
        <v>17</v>
      </c>
      <c r="G56" s="196"/>
      <c r="H56" s="196"/>
      <c r="I56" s="192"/>
      <c r="J56" s="54" t="s">
        <v>16</v>
      </c>
      <c r="K56" s="54" t="s">
        <v>17</v>
      </c>
    </row>
    <row r="57" spans="1:11" ht="15" thickBot="1" x14ac:dyDescent="0.25">
      <c r="A57" s="197" t="s">
        <v>18</v>
      </c>
      <c r="B57" s="198"/>
      <c r="C57" s="198"/>
      <c r="D57" s="198"/>
      <c r="E57" s="200"/>
      <c r="G57" s="182" t="s">
        <v>18</v>
      </c>
      <c r="H57" s="183"/>
      <c r="I57" s="183"/>
      <c r="J57" s="183"/>
      <c r="K57" s="184"/>
    </row>
    <row r="58" spans="1:11" ht="18" customHeight="1" x14ac:dyDescent="0.2">
      <c r="A58" s="201"/>
      <c r="B58" s="207" t="s">
        <v>38</v>
      </c>
      <c r="C58" s="208"/>
      <c r="D58" s="50">
        <f>2.5%*J58+J58</f>
        <v>31875.019500000002</v>
      </c>
      <c r="E58" s="50">
        <f>2.5%*K58+K58</f>
        <v>41437.521249999998</v>
      </c>
      <c r="G58" s="185"/>
      <c r="H58" s="193" t="s">
        <v>38</v>
      </c>
      <c r="I58" s="194"/>
      <c r="J58" s="50">
        <v>31097.58</v>
      </c>
      <c r="K58" s="50">
        <v>40426.85</v>
      </c>
    </row>
    <row r="59" spans="1:11" ht="18" customHeight="1" x14ac:dyDescent="0.2">
      <c r="A59" s="201"/>
      <c r="B59" s="207" t="s">
        <v>39</v>
      </c>
      <c r="C59" s="208"/>
      <c r="D59" s="50">
        <f>2.5%*J59+J59</f>
        <v>26183.050999999999</v>
      </c>
      <c r="E59" s="50">
        <f>2.5%*K59+K59</f>
        <v>34037.964249999997</v>
      </c>
      <c r="G59" s="185"/>
      <c r="H59" s="193" t="s">
        <v>39</v>
      </c>
      <c r="I59" s="194"/>
      <c r="J59" s="50">
        <v>25544.44</v>
      </c>
      <c r="K59" s="50">
        <v>33207.769999999997</v>
      </c>
    </row>
    <row r="60" spans="1:11" ht="18" customHeight="1" thickBot="1" x14ac:dyDescent="0.25">
      <c r="A60" s="201"/>
      <c r="B60" s="207" t="s">
        <v>19</v>
      </c>
      <c r="C60" s="208"/>
      <c r="D60" s="61"/>
      <c r="E60" s="50"/>
      <c r="G60" s="185"/>
      <c r="H60" s="193" t="s">
        <v>19</v>
      </c>
      <c r="I60" s="194"/>
      <c r="J60" s="55"/>
      <c r="K60" s="55"/>
    </row>
    <row r="61" spans="1:11" ht="15" thickBot="1" x14ac:dyDescent="0.25">
      <c r="A61" s="197" t="s">
        <v>20</v>
      </c>
      <c r="B61" s="198"/>
      <c r="C61" s="198"/>
      <c r="D61" s="199"/>
      <c r="E61" s="200"/>
      <c r="G61" s="182" t="s">
        <v>20</v>
      </c>
      <c r="H61" s="183"/>
      <c r="I61" s="183"/>
      <c r="J61" s="183"/>
      <c r="K61" s="184"/>
    </row>
    <row r="62" spans="1:11" ht="18" customHeight="1" x14ac:dyDescent="0.2">
      <c r="A62" s="201"/>
      <c r="B62" s="203" t="s">
        <v>21</v>
      </c>
      <c r="C62" s="203"/>
      <c r="D62" s="51">
        <f t="shared" ref="D62:E64" si="0">2.5%*J62+J62</f>
        <v>19352.686749999997</v>
      </c>
      <c r="E62" s="51">
        <f t="shared" si="0"/>
        <v>25158.491749999997</v>
      </c>
      <c r="G62" s="185"/>
      <c r="H62" s="187" t="s">
        <v>21</v>
      </c>
      <c r="I62" s="187"/>
      <c r="J62" s="51">
        <v>18880.669999999998</v>
      </c>
      <c r="K62" s="51">
        <v>24544.87</v>
      </c>
    </row>
    <row r="63" spans="1:11" ht="18" customHeight="1" x14ac:dyDescent="0.2">
      <c r="A63" s="201"/>
      <c r="B63" s="204" t="s">
        <v>22</v>
      </c>
      <c r="C63" s="204"/>
      <c r="D63" s="52">
        <f t="shared" si="0"/>
        <v>18214.291000000001</v>
      </c>
      <c r="E63" s="52">
        <f t="shared" si="0"/>
        <v>23678.576249999998</v>
      </c>
      <c r="G63" s="185"/>
      <c r="H63" s="188" t="s">
        <v>22</v>
      </c>
      <c r="I63" s="188"/>
      <c r="J63" s="100">
        <v>17770.04</v>
      </c>
      <c r="K63" s="100">
        <v>23101.05</v>
      </c>
    </row>
    <row r="64" spans="1:11" ht="18" customHeight="1" x14ac:dyDescent="0.2">
      <c r="A64" s="201"/>
      <c r="B64" s="205" t="s">
        <v>23</v>
      </c>
      <c r="C64" s="205"/>
      <c r="D64" s="52">
        <f t="shared" si="0"/>
        <v>17075.905499999997</v>
      </c>
      <c r="E64" s="52">
        <f t="shared" si="0"/>
        <v>22198.681250000001</v>
      </c>
      <c r="G64" s="185"/>
      <c r="H64" s="189" t="s">
        <v>23</v>
      </c>
      <c r="I64" s="189"/>
      <c r="J64" s="52">
        <v>16659.419999999998</v>
      </c>
      <c r="K64" s="52">
        <v>21657.25</v>
      </c>
    </row>
    <row r="65" spans="1:11" ht="18" customHeight="1" x14ac:dyDescent="0.2">
      <c r="A65" s="201"/>
      <c r="B65" s="205" t="s">
        <v>24</v>
      </c>
      <c r="C65" s="205"/>
      <c r="D65" s="25"/>
      <c r="E65" s="25"/>
      <c r="G65" s="185"/>
      <c r="H65" s="189" t="s">
        <v>24</v>
      </c>
      <c r="I65" s="189"/>
      <c r="J65" s="56"/>
      <c r="K65" s="56"/>
    </row>
    <row r="66" spans="1:11" ht="18" customHeight="1" thickBot="1" x14ac:dyDescent="0.25">
      <c r="A66" s="202"/>
      <c r="B66" s="206" t="s">
        <v>25</v>
      </c>
      <c r="C66" s="206"/>
      <c r="D66" s="26"/>
      <c r="E66" s="26"/>
      <c r="G66" s="186"/>
      <c r="H66" s="190" t="s">
        <v>25</v>
      </c>
      <c r="I66" s="190"/>
      <c r="J66" s="57"/>
      <c r="K66" s="57"/>
    </row>
  </sheetData>
  <mergeCells count="30">
    <mergeCell ref="B60:C60"/>
    <mergeCell ref="B59:C59"/>
    <mergeCell ref="B58:C58"/>
    <mergeCell ref="A58:A60"/>
    <mergeCell ref="E13:F13"/>
    <mergeCell ref="A55:B56"/>
    <mergeCell ref="C55:C56"/>
    <mergeCell ref="A57:E57"/>
    <mergeCell ref="E25:F25"/>
    <mergeCell ref="A61:E61"/>
    <mergeCell ref="A62:A66"/>
    <mergeCell ref="B62:C62"/>
    <mergeCell ref="B63:C63"/>
    <mergeCell ref="B64:C64"/>
    <mergeCell ref="B65:C65"/>
    <mergeCell ref="B66:C66"/>
    <mergeCell ref="I55:I56"/>
    <mergeCell ref="G57:K57"/>
    <mergeCell ref="G58:G60"/>
    <mergeCell ref="H58:I58"/>
    <mergeCell ref="H59:I59"/>
    <mergeCell ref="H60:I60"/>
    <mergeCell ref="G55:H56"/>
    <mergeCell ref="G61:K61"/>
    <mergeCell ref="G62:G66"/>
    <mergeCell ref="H62:I62"/>
    <mergeCell ref="H63:I63"/>
    <mergeCell ref="H64:I64"/>
    <mergeCell ref="H65:I65"/>
    <mergeCell ref="H66:I66"/>
  </mergeCells>
  <phoneticPr fontId="0" type="noConversion"/>
  <pageMargins left="0.74803149606299213" right="0.31496062992125984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INV. PREDOCTORAL-ACCESO 2026</vt:lpstr>
      <vt:lpstr>INV. PREDOCTORAL-ACCESO 24-25</vt:lpstr>
      <vt:lpstr>INV. PREDOCTORAL 2023</vt:lpstr>
      <vt:lpstr>INV. PREDOCTORAL 2022</vt:lpstr>
      <vt:lpstr>PARAMETROS</vt:lpstr>
      <vt:lpstr>'INV. PREDOCTORAL-ACCESO 2026'!Área_de_impresión</vt:lpstr>
      <vt:lpstr>'INV. PREDOCTORAL-ACCESO 2026'!Títulos_a_imprimir</vt:lpstr>
    </vt:vector>
  </TitlesOfParts>
  <Company>oscar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gcremades@umh.es</dc:creator>
  <cp:lastModifiedBy>Fuentes Garcia, Susana</cp:lastModifiedBy>
  <cp:lastPrinted>2022-03-07T16:07:16Z</cp:lastPrinted>
  <dcterms:created xsi:type="dcterms:W3CDTF">2003-11-11T19:24:53Z</dcterms:created>
  <dcterms:modified xsi:type="dcterms:W3CDTF">2026-04-17T09:12:15Z</dcterms:modified>
</cp:coreProperties>
</file>