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T:\pas\MODELOS DE PROCEDIMIENTOS\05-CONCURSO DE MERITOS\08-HOJAS DE AUTOBAREMACIÓN\autobaremación 2023\subgrupo A1_A2\"/>
    </mc:Choice>
  </mc:AlternateContent>
  <xr:revisionPtr revIDLastSave="0" documentId="13_ncr:1_{3FB810F7-6407-4F5E-92DC-D51FB06811A4}" xr6:coauthVersionLast="47" xr6:coauthVersionMax="47" xr10:uidLastSave="{00000000-0000-0000-0000-000000000000}"/>
  <workbookProtection workbookAlgorithmName="SHA-512" workbookHashValue="oSv2DNQ+7j2Uq2unUbWjjhqZ7m85yKM7QiWeTgmgJvEa2sCcWzNxLg6o8VmuRCyjVSX6pBOy94F4Vw3sXZ549A==" workbookSaltValue="ytCZwh29ntWXLNkgbxztjA==" workbookSpinCount="100000" lockStructure="1"/>
  <bookViews>
    <workbookView xWindow="28800" yWindow="30" windowWidth="28770" windowHeight="15570" xr2:uid="{00000000-000D-0000-FFFF-FFFF00000000}"/>
  </bookViews>
  <sheets>
    <sheet name="5 filas" sheetId="1" r:id="rId1"/>
    <sheet name="10 filas" sheetId="2" r:id="rId2"/>
    <sheet name="15 fila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1" i="3" l="1"/>
  <c r="I160" i="3"/>
  <c r="I159" i="3"/>
  <c r="J159" i="3" s="1"/>
  <c r="I158" i="3"/>
  <c r="J158" i="3" s="1"/>
  <c r="I157" i="3"/>
  <c r="J157" i="3" s="1"/>
  <c r="J156" i="3"/>
  <c r="F156" i="3" s="1"/>
  <c r="H156" i="3" s="1"/>
  <c r="I156" i="3"/>
  <c r="J155" i="3"/>
  <c r="K155" i="3" s="1"/>
  <c r="I155" i="3"/>
  <c r="I154" i="3"/>
  <c r="J154" i="3" s="1"/>
  <c r="I153" i="3"/>
  <c r="I152" i="3"/>
  <c r="I151" i="3"/>
  <c r="J151" i="3" s="1"/>
  <c r="I150" i="3"/>
  <c r="J150" i="3" s="1"/>
  <c r="I149" i="3"/>
  <c r="J149" i="3" s="1"/>
  <c r="J148" i="3"/>
  <c r="F148" i="3" s="1"/>
  <c r="H148" i="3" s="1"/>
  <c r="I148" i="3"/>
  <c r="I147" i="3"/>
  <c r="J147" i="3" s="1"/>
  <c r="I144" i="3"/>
  <c r="I143" i="3"/>
  <c r="I142" i="3"/>
  <c r="J142" i="3" s="1"/>
  <c r="I141" i="3"/>
  <c r="J141" i="3" s="1"/>
  <c r="I140" i="3"/>
  <c r="J140" i="3" s="1"/>
  <c r="I139" i="3"/>
  <c r="J139" i="3" s="1"/>
  <c r="F139" i="3" s="1"/>
  <c r="H139" i="3" s="1"/>
  <c r="I138" i="3"/>
  <c r="J138" i="3" s="1"/>
  <c r="I137" i="3"/>
  <c r="J137" i="3" s="1"/>
  <c r="K137" i="3" s="1"/>
  <c r="I136" i="3"/>
  <c r="I135" i="3"/>
  <c r="I134" i="3"/>
  <c r="J134" i="3" s="1"/>
  <c r="I133" i="3"/>
  <c r="J133" i="3" s="1"/>
  <c r="I132" i="3"/>
  <c r="J132" i="3" s="1"/>
  <c r="I131" i="3"/>
  <c r="J130" i="3"/>
  <c r="F130" i="3" s="1"/>
  <c r="I130" i="3"/>
  <c r="K147" i="3" l="1"/>
  <c r="F147" i="3"/>
  <c r="H147" i="3" s="1"/>
  <c r="K154" i="3"/>
  <c r="F154" i="3"/>
  <c r="H154" i="3" s="1"/>
  <c r="K138" i="3"/>
  <c r="F138" i="3"/>
  <c r="H138" i="3" s="1"/>
  <c r="K131" i="3"/>
  <c r="F155" i="3"/>
  <c r="H155" i="3" s="1"/>
  <c r="K139" i="3"/>
  <c r="J131" i="3"/>
  <c r="F131" i="3" s="1"/>
  <c r="H131" i="3" s="1"/>
  <c r="F151" i="3"/>
  <c r="H151" i="3" s="1"/>
  <c r="K151" i="3"/>
  <c r="F150" i="3"/>
  <c r="H150" i="3" s="1"/>
  <c r="K150" i="3"/>
  <c r="F133" i="3"/>
  <c r="H133" i="3" s="1"/>
  <c r="K133" i="3"/>
  <c r="K140" i="3"/>
  <c r="F140" i="3"/>
  <c r="H140" i="3" s="1"/>
  <c r="F158" i="3"/>
  <c r="H158" i="3" s="1"/>
  <c r="K158" i="3"/>
  <c r="F134" i="3"/>
  <c r="H134" i="3" s="1"/>
  <c r="K134" i="3"/>
  <c r="K157" i="3"/>
  <c r="F157" i="3"/>
  <c r="H157" i="3" s="1"/>
  <c r="H130" i="3"/>
  <c r="F141" i="3"/>
  <c r="H141" i="3" s="1"/>
  <c r="K141" i="3"/>
  <c r="F159" i="3"/>
  <c r="H159" i="3" s="1"/>
  <c r="K159" i="3"/>
  <c r="K132" i="3"/>
  <c r="F132" i="3"/>
  <c r="H132" i="3" s="1"/>
  <c r="F142" i="3"/>
  <c r="H142" i="3" s="1"/>
  <c r="K142" i="3"/>
  <c r="K149" i="3"/>
  <c r="F149" i="3"/>
  <c r="H149" i="3" s="1"/>
  <c r="J136" i="3"/>
  <c r="F136" i="3" s="1"/>
  <c r="H136" i="3" s="1"/>
  <c r="J144" i="3"/>
  <c r="F144" i="3" s="1"/>
  <c r="H144" i="3" s="1"/>
  <c r="K148" i="3"/>
  <c r="J153" i="3"/>
  <c r="F153" i="3" s="1"/>
  <c r="H153" i="3" s="1"/>
  <c r="K156" i="3"/>
  <c r="J161" i="3"/>
  <c r="F161" i="3" s="1"/>
  <c r="H161" i="3" s="1"/>
  <c r="K130" i="3"/>
  <c r="J135" i="3"/>
  <c r="F135" i="3" s="1"/>
  <c r="H135" i="3" s="1"/>
  <c r="J143" i="3"/>
  <c r="F143" i="3" s="1"/>
  <c r="H143" i="3" s="1"/>
  <c r="J152" i="3"/>
  <c r="F152" i="3" s="1"/>
  <c r="H152" i="3" s="1"/>
  <c r="J160" i="3"/>
  <c r="F160" i="3" s="1"/>
  <c r="H160" i="3" s="1"/>
  <c r="F137" i="3"/>
  <c r="H137" i="3" s="1"/>
  <c r="I121" i="2"/>
  <c r="I120" i="2"/>
  <c r="I119" i="2"/>
  <c r="J119" i="2" s="1"/>
  <c r="I118" i="2"/>
  <c r="J118" i="2" s="1"/>
  <c r="I117" i="2"/>
  <c r="I116" i="2"/>
  <c r="J116" i="2" s="1"/>
  <c r="F116" i="2" s="1"/>
  <c r="H116" i="2" s="1"/>
  <c r="I115" i="2"/>
  <c r="J115" i="2" s="1"/>
  <c r="J114" i="2"/>
  <c r="K114" i="2" s="1"/>
  <c r="I114" i="2"/>
  <c r="I113" i="2"/>
  <c r="J112" i="2"/>
  <c r="F112" i="2" s="1"/>
  <c r="I112" i="2"/>
  <c r="I109" i="2"/>
  <c r="J109" i="2" s="1"/>
  <c r="I108" i="2"/>
  <c r="J108" i="2" s="1"/>
  <c r="I107" i="2"/>
  <c r="J107" i="2" s="1"/>
  <c r="F107" i="2" s="1"/>
  <c r="H107" i="2" s="1"/>
  <c r="I106" i="2"/>
  <c r="J106" i="2" s="1"/>
  <c r="I105" i="2"/>
  <c r="J105" i="2" s="1"/>
  <c r="K105" i="2" s="1"/>
  <c r="I104" i="2"/>
  <c r="I103" i="2"/>
  <c r="J103" i="2" s="1"/>
  <c r="F103" i="2" s="1"/>
  <c r="H103" i="2" s="1"/>
  <c r="I102" i="2"/>
  <c r="J102" i="2" s="1"/>
  <c r="F102" i="2" s="1"/>
  <c r="H102" i="2" s="1"/>
  <c r="I101" i="2"/>
  <c r="J101" i="2" s="1"/>
  <c r="F101" i="2" s="1"/>
  <c r="H101" i="2" s="1"/>
  <c r="I100" i="2"/>
  <c r="K161" i="3" l="1"/>
  <c r="K143" i="3"/>
  <c r="K144" i="3"/>
  <c r="K152" i="3"/>
  <c r="K160" i="3"/>
  <c r="K153" i="3"/>
  <c r="F162" i="3"/>
  <c r="H145" i="3"/>
  <c r="K136" i="3"/>
  <c r="H162" i="3"/>
  <c r="F145" i="3"/>
  <c r="K135" i="3"/>
  <c r="F146" i="3" s="1"/>
  <c r="K103" i="2"/>
  <c r="K116" i="2"/>
  <c r="K112" i="2"/>
  <c r="K107" i="2"/>
  <c r="K108" i="2"/>
  <c r="F108" i="2"/>
  <c r="H108" i="2" s="1"/>
  <c r="K115" i="2"/>
  <c r="F115" i="2"/>
  <c r="H115" i="2" s="1"/>
  <c r="F109" i="2"/>
  <c r="H109" i="2" s="1"/>
  <c r="K109" i="2"/>
  <c r="H112" i="2"/>
  <c r="F118" i="2"/>
  <c r="H118" i="2" s="1"/>
  <c r="K118" i="2"/>
  <c r="F119" i="2"/>
  <c r="H119" i="2" s="1"/>
  <c r="K119" i="2"/>
  <c r="K106" i="2"/>
  <c r="F106" i="2"/>
  <c r="H106" i="2" s="1"/>
  <c r="J104" i="2"/>
  <c r="F104" i="2" s="1"/>
  <c r="H104" i="2" s="1"/>
  <c r="J113" i="2"/>
  <c r="F113" i="2" s="1"/>
  <c r="H113" i="2" s="1"/>
  <c r="J121" i="2"/>
  <c r="F121" i="2" s="1"/>
  <c r="H121" i="2" s="1"/>
  <c r="K102" i="2"/>
  <c r="K101" i="2"/>
  <c r="F105" i="2"/>
  <c r="H105" i="2" s="1"/>
  <c r="F114" i="2"/>
  <c r="H114" i="2" s="1"/>
  <c r="J120" i="2"/>
  <c r="F120" i="2" s="1"/>
  <c r="H120" i="2" s="1"/>
  <c r="J100" i="2"/>
  <c r="F100" i="2" s="1"/>
  <c r="J117" i="2"/>
  <c r="F117" i="2" s="1"/>
  <c r="H117" i="2" s="1"/>
  <c r="I81" i="1"/>
  <c r="I80" i="1"/>
  <c r="J80" i="1" s="1"/>
  <c r="I79" i="1"/>
  <c r="I78" i="1"/>
  <c r="I77" i="1"/>
  <c r="J77" i="1" s="1"/>
  <c r="F77" i="1" s="1"/>
  <c r="I74" i="1"/>
  <c r="I73" i="1"/>
  <c r="J73" i="1" s="1"/>
  <c r="F73" i="1" s="1"/>
  <c r="H73" i="1" s="1"/>
  <c r="I72" i="1"/>
  <c r="J71" i="1"/>
  <c r="F71" i="1" s="1"/>
  <c r="H71" i="1" s="1"/>
  <c r="I71" i="1"/>
  <c r="I70" i="1"/>
  <c r="I168" i="2"/>
  <c r="J168" i="2" s="1"/>
  <c r="I169" i="2"/>
  <c r="J169" i="2" s="1"/>
  <c r="I170" i="2"/>
  <c r="J170" i="2" s="1"/>
  <c r="F170" i="2" s="1"/>
  <c r="H170" i="2" s="1"/>
  <c r="I171" i="2"/>
  <c r="J171" i="2" s="1"/>
  <c r="F171" i="2" s="1"/>
  <c r="H171" i="2" s="1"/>
  <c r="I172" i="2"/>
  <c r="J172" i="2" s="1"/>
  <c r="I156" i="2"/>
  <c r="J156" i="2" s="1"/>
  <c r="F156" i="2" s="1"/>
  <c r="H156" i="2" s="1"/>
  <c r="I157" i="2"/>
  <c r="J157" i="2" s="1"/>
  <c r="F157" i="2" s="1"/>
  <c r="H157" i="2" s="1"/>
  <c r="I158" i="2"/>
  <c r="J158" i="2" s="1"/>
  <c r="F158" i="2" s="1"/>
  <c r="H158" i="2" s="1"/>
  <c r="I159" i="2"/>
  <c r="J159" i="2" s="1"/>
  <c r="I160" i="2"/>
  <c r="J160" i="2" s="1"/>
  <c r="F160" i="2" s="1"/>
  <c r="H160" i="2" s="1"/>
  <c r="I144" i="2"/>
  <c r="J144" i="2" s="1"/>
  <c r="F144" i="2" s="1"/>
  <c r="H144" i="2" s="1"/>
  <c r="I145" i="2"/>
  <c r="J145" i="2" s="1"/>
  <c r="F145" i="2" s="1"/>
  <c r="H145" i="2" s="1"/>
  <c r="I146" i="2"/>
  <c r="J146" i="2" s="1"/>
  <c r="I147" i="2"/>
  <c r="J147" i="2" s="1"/>
  <c r="F147" i="2" s="1"/>
  <c r="H147" i="2" s="1"/>
  <c r="I148" i="2"/>
  <c r="J148" i="2" s="1"/>
  <c r="F148" i="2" s="1"/>
  <c r="H148" i="2" s="1"/>
  <c r="I132" i="2"/>
  <c r="J132" i="2" s="1"/>
  <c r="F132" i="2" s="1"/>
  <c r="H132" i="2" s="1"/>
  <c r="I133" i="2"/>
  <c r="J133" i="2" s="1"/>
  <c r="F133" i="2" s="1"/>
  <c r="H133" i="2" s="1"/>
  <c r="I134" i="2"/>
  <c r="J134" i="2" s="1"/>
  <c r="I135" i="2"/>
  <c r="J135" i="2" s="1"/>
  <c r="F135" i="2" s="1"/>
  <c r="H135" i="2" s="1"/>
  <c r="I136" i="2"/>
  <c r="I90" i="2"/>
  <c r="J90" i="2" s="1"/>
  <c r="F90" i="2" s="1"/>
  <c r="H90" i="2" s="1"/>
  <c r="I91" i="2"/>
  <c r="J91" i="2" s="1"/>
  <c r="I92" i="2"/>
  <c r="J92" i="2" s="1"/>
  <c r="F92" i="2" s="1"/>
  <c r="H92" i="2" s="1"/>
  <c r="I93" i="2"/>
  <c r="J93" i="2" s="1"/>
  <c r="F93" i="2" s="1"/>
  <c r="H93" i="2" s="1"/>
  <c r="I94" i="2"/>
  <c r="J94" i="2" s="1"/>
  <c r="F94" i="2" s="1"/>
  <c r="H94" i="2" s="1"/>
  <c r="I78" i="2"/>
  <c r="J78" i="2" s="1"/>
  <c r="F78" i="2" s="1"/>
  <c r="H78" i="2" s="1"/>
  <c r="I79" i="2"/>
  <c r="J79" i="2" s="1"/>
  <c r="F79" i="2" s="1"/>
  <c r="H79" i="2" s="1"/>
  <c r="I80" i="2"/>
  <c r="J80" i="2" s="1"/>
  <c r="I81" i="2"/>
  <c r="J81" i="2" s="1"/>
  <c r="F81" i="2" s="1"/>
  <c r="H81" i="2" s="1"/>
  <c r="I82" i="2"/>
  <c r="J82" i="2" s="1"/>
  <c r="F82" i="2" s="1"/>
  <c r="H82" i="2" s="1"/>
  <c r="I66" i="2"/>
  <c r="J66" i="2" s="1"/>
  <c r="F66" i="2" s="1"/>
  <c r="H66" i="2" s="1"/>
  <c r="I67" i="2"/>
  <c r="J67" i="2" s="1"/>
  <c r="F67" i="2" s="1"/>
  <c r="H67" i="2" s="1"/>
  <c r="I68" i="2"/>
  <c r="J68" i="2" s="1"/>
  <c r="F68" i="2" s="1"/>
  <c r="H68" i="2" s="1"/>
  <c r="I69" i="2"/>
  <c r="J69" i="2" s="1"/>
  <c r="I70" i="2"/>
  <c r="J70" i="2" s="1"/>
  <c r="F70" i="2" s="1"/>
  <c r="H70" i="2" s="1"/>
  <c r="I54" i="2"/>
  <c r="J54" i="2" s="1"/>
  <c r="F54" i="2" s="1"/>
  <c r="H54" i="2" s="1"/>
  <c r="I55" i="2"/>
  <c r="J55" i="2" s="1"/>
  <c r="F55" i="2" s="1"/>
  <c r="H55" i="2" s="1"/>
  <c r="I56" i="2"/>
  <c r="J56" i="2" s="1"/>
  <c r="F56" i="2" s="1"/>
  <c r="H56" i="2" s="1"/>
  <c r="I57" i="2"/>
  <c r="J57" i="2" s="1"/>
  <c r="I58" i="2"/>
  <c r="J58" i="2" s="1"/>
  <c r="F58" i="2" s="1"/>
  <c r="H58" i="2" s="1"/>
  <c r="I223" i="3"/>
  <c r="J223" i="3" s="1"/>
  <c r="F223" i="3" s="1"/>
  <c r="H223" i="3" s="1"/>
  <c r="I224" i="3"/>
  <c r="I225" i="3"/>
  <c r="J225" i="3" s="1"/>
  <c r="F225" i="3" s="1"/>
  <c r="H225" i="3" s="1"/>
  <c r="I226" i="3"/>
  <c r="J226" i="3" s="1"/>
  <c r="F226" i="3" s="1"/>
  <c r="H226" i="3" s="1"/>
  <c r="I227" i="3"/>
  <c r="J227" i="3" s="1"/>
  <c r="F227" i="3" s="1"/>
  <c r="H227" i="3" s="1"/>
  <c r="I228" i="3"/>
  <c r="J228" i="3" s="1"/>
  <c r="F228" i="3" s="1"/>
  <c r="H228" i="3" s="1"/>
  <c r="I229" i="3"/>
  <c r="J229" i="3" s="1"/>
  <c r="F229" i="3" s="1"/>
  <c r="H229" i="3" s="1"/>
  <c r="I230" i="3"/>
  <c r="J230" i="3" s="1"/>
  <c r="F230" i="3" s="1"/>
  <c r="H230" i="3" s="1"/>
  <c r="I231" i="3"/>
  <c r="J231" i="3" s="1"/>
  <c r="F231" i="3" s="1"/>
  <c r="H231" i="3" s="1"/>
  <c r="I232" i="3"/>
  <c r="I206" i="3"/>
  <c r="J206" i="3" s="1"/>
  <c r="F206" i="3" s="1"/>
  <c r="H206" i="3" s="1"/>
  <c r="I207" i="3"/>
  <c r="J207" i="3" s="1"/>
  <c r="F207" i="3" s="1"/>
  <c r="H207" i="3" s="1"/>
  <c r="I208" i="3"/>
  <c r="J208" i="3" s="1"/>
  <c r="I209" i="3"/>
  <c r="J209" i="3" s="1"/>
  <c r="F209" i="3" s="1"/>
  <c r="H209" i="3" s="1"/>
  <c r="I210" i="3"/>
  <c r="J210" i="3" s="1"/>
  <c r="F210" i="3" s="1"/>
  <c r="H210" i="3" s="1"/>
  <c r="I211" i="3"/>
  <c r="J211" i="3" s="1"/>
  <c r="F211" i="3" s="1"/>
  <c r="H211" i="3" s="1"/>
  <c r="I212" i="3"/>
  <c r="I213" i="3"/>
  <c r="J213" i="3" s="1"/>
  <c r="F213" i="3" s="1"/>
  <c r="H213" i="3" s="1"/>
  <c r="I214" i="3"/>
  <c r="J214" i="3" s="1"/>
  <c r="F214" i="3" s="1"/>
  <c r="H214" i="3" s="1"/>
  <c r="I215" i="3"/>
  <c r="J215" i="3" s="1"/>
  <c r="F215" i="3" s="1"/>
  <c r="H215" i="3" s="1"/>
  <c r="I189" i="3"/>
  <c r="J189" i="3" s="1"/>
  <c r="F189" i="3" s="1"/>
  <c r="H189" i="3" s="1"/>
  <c r="I190" i="3"/>
  <c r="J190" i="3" s="1"/>
  <c r="F190" i="3" s="1"/>
  <c r="H190" i="3" s="1"/>
  <c r="I191" i="3"/>
  <c r="I192" i="3"/>
  <c r="J192" i="3" s="1"/>
  <c r="I193" i="3"/>
  <c r="J193" i="3" s="1"/>
  <c r="F193" i="3" s="1"/>
  <c r="H193" i="3" s="1"/>
  <c r="I194" i="3"/>
  <c r="J194" i="3" s="1"/>
  <c r="F194" i="3" s="1"/>
  <c r="H194" i="3" s="1"/>
  <c r="I195" i="3"/>
  <c r="J195" i="3" s="1"/>
  <c r="F195" i="3" s="1"/>
  <c r="H195" i="3" s="1"/>
  <c r="I196" i="3"/>
  <c r="J196" i="3" s="1"/>
  <c r="I197" i="3"/>
  <c r="J197" i="3" s="1"/>
  <c r="F197" i="3" s="1"/>
  <c r="H197" i="3" s="1"/>
  <c r="I198" i="3"/>
  <c r="J198" i="3" s="1"/>
  <c r="F198" i="3" s="1"/>
  <c r="H198" i="3" s="1"/>
  <c r="I172" i="3"/>
  <c r="I173" i="3"/>
  <c r="J173" i="3" s="1"/>
  <c r="F173" i="3" s="1"/>
  <c r="H173" i="3" s="1"/>
  <c r="I174" i="3"/>
  <c r="J174" i="3" s="1"/>
  <c r="I175" i="3"/>
  <c r="J175" i="3"/>
  <c r="F175" i="3" s="1"/>
  <c r="H175" i="3" s="1"/>
  <c r="I176" i="3"/>
  <c r="J176" i="3" s="1"/>
  <c r="F176" i="3" s="1"/>
  <c r="H176" i="3" s="1"/>
  <c r="I177" i="3"/>
  <c r="J177" i="3" s="1"/>
  <c r="F177" i="3" s="1"/>
  <c r="H177" i="3" s="1"/>
  <c r="I178" i="3"/>
  <c r="I179" i="3"/>
  <c r="J179" i="3"/>
  <c r="F179" i="3" s="1"/>
  <c r="H179" i="3" s="1"/>
  <c r="I180" i="3"/>
  <c r="J180" i="3" s="1"/>
  <c r="F180" i="3" s="1"/>
  <c r="H180" i="3" s="1"/>
  <c r="I181" i="3"/>
  <c r="J181" i="3" s="1"/>
  <c r="F181" i="3" s="1"/>
  <c r="H181" i="3" s="1"/>
  <c r="I115" i="3"/>
  <c r="J115" i="3" s="1"/>
  <c r="F115" i="3" s="1"/>
  <c r="H115" i="3" s="1"/>
  <c r="I116" i="3"/>
  <c r="J116" i="3" s="1"/>
  <c r="F116" i="3" s="1"/>
  <c r="H116" i="3" s="1"/>
  <c r="I117" i="3"/>
  <c r="J117" i="3" s="1"/>
  <c r="I118" i="3"/>
  <c r="J118" i="3" s="1"/>
  <c r="F118" i="3" s="1"/>
  <c r="H118" i="3" s="1"/>
  <c r="I119" i="3"/>
  <c r="J119" i="3" s="1"/>
  <c r="F119" i="3" s="1"/>
  <c r="H119" i="3" s="1"/>
  <c r="I120" i="3"/>
  <c r="J120" i="3" s="1"/>
  <c r="F120" i="3" s="1"/>
  <c r="H120" i="3" s="1"/>
  <c r="I121" i="3"/>
  <c r="J121" i="3" s="1"/>
  <c r="I122" i="3"/>
  <c r="J122" i="3" s="1"/>
  <c r="F122" i="3" s="1"/>
  <c r="H122" i="3" s="1"/>
  <c r="I123" i="3"/>
  <c r="J123" i="3" s="1"/>
  <c r="F123" i="3" s="1"/>
  <c r="H123" i="3" s="1"/>
  <c r="I124" i="3"/>
  <c r="J124" i="3" s="1"/>
  <c r="F124" i="3" s="1"/>
  <c r="H124" i="3" s="1"/>
  <c r="I98" i="3"/>
  <c r="J98" i="3" s="1"/>
  <c r="F98" i="3" s="1"/>
  <c r="H98" i="3" s="1"/>
  <c r="I99" i="3"/>
  <c r="J99" i="3" s="1"/>
  <c r="F99" i="3" s="1"/>
  <c r="H99" i="3" s="1"/>
  <c r="I100" i="3"/>
  <c r="J100" i="3" s="1"/>
  <c r="F100" i="3" s="1"/>
  <c r="H100" i="3" s="1"/>
  <c r="I101" i="3"/>
  <c r="J101" i="3" s="1"/>
  <c r="I102" i="3"/>
  <c r="J102" i="3"/>
  <c r="F102" i="3" s="1"/>
  <c r="H102" i="3" s="1"/>
  <c r="I103" i="3"/>
  <c r="J103" i="3" s="1"/>
  <c r="F103" i="3" s="1"/>
  <c r="H103" i="3" s="1"/>
  <c r="I104" i="3"/>
  <c r="J104" i="3" s="1"/>
  <c r="F104" i="3" s="1"/>
  <c r="H104" i="3" s="1"/>
  <c r="I105" i="3"/>
  <c r="J105" i="3" s="1"/>
  <c r="I106" i="3"/>
  <c r="J106" i="3" s="1"/>
  <c r="F106" i="3" s="1"/>
  <c r="H106" i="3" s="1"/>
  <c r="I107" i="3"/>
  <c r="J107" i="3" s="1"/>
  <c r="F107" i="3" s="1"/>
  <c r="H107" i="3" s="1"/>
  <c r="I81" i="3"/>
  <c r="J81" i="3" s="1"/>
  <c r="F81" i="3" s="1"/>
  <c r="H81" i="3" s="1"/>
  <c r="I82" i="3"/>
  <c r="J82" i="3" s="1"/>
  <c r="F82" i="3" s="1"/>
  <c r="H82" i="3" s="1"/>
  <c r="I83" i="3"/>
  <c r="J83" i="3"/>
  <c r="F83" i="3" s="1"/>
  <c r="H83" i="3" s="1"/>
  <c r="I84" i="3"/>
  <c r="J84" i="3" s="1"/>
  <c r="F84" i="3" s="1"/>
  <c r="H84" i="3" s="1"/>
  <c r="I85" i="3"/>
  <c r="J85" i="3" s="1"/>
  <c r="F85" i="3" s="1"/>
  <c r="H85" i="3" s="1"/>
  <c r="I86" i="3"/>
  <c r="J86" i="3" s="1"/>
  <c r="I87" i="3"/>
  <c r="J87" i="3" s="1"/>
  <c r="F87" i="3" s="1"/>
  <c r="H87" i="3" s="1"/>
  <c r="I88" i="3"/>
  <c r="J88" i="3" s="1"/>
  <c r="F88" i="3" s="1"/>
  <c r="H88" i="3" s="1"/>
  <c r="I89" i="3"/>
  <c r="J89" i="3"/>
  <c r="F89" i="3" s="1"/>
  <c r="H89" i="3" s="1"/>
  <c r="I90" i="3"/>
  <c r="J90" i="3" s="1"/>
  <c r="I64" i="3"/>
  <c r="J64" i="3" s="1"/>
  <c r="I65" i="3"/>
  <c r="J65" i="3" s="1"/>
  <c r="K65" i="3" s="1"/>
  <c r="I66" i="3"/>
  <c r="J66" i="3" s="1"/>
  <c r="F66" i="3" s="1"/>
  <c r="H66" i="3" s="1"/>
  <c r="I67" i="3"/>
  <c r="J67" i="3" s="1"/>
  <c r="F67" i="3" s="1"/>
  <c r="H67" i="3" s="1"/>
  <c r="I68" i="3"/>
  <c r="J68" i="3" s="1"/>
  <c r="F68" i="3" s="1"/>
  <c r="H68" i="3" s="1"/>
  <c r="I69" i="3"/>
  <c r="J69" i="3" s="1"/>
  <c r="F69" i="3" s="1"/>
  <c r="H69" i="3" s="1"/>
  <c r="I70" i="3"/>
  <c r="J70" i="3" s="1"/>
  <c r="F70" i="3" s="1"/>
  <c r="H70" i="3" s="1"/>
  <c r="I71" i="3"/>
  <c r="J71" i="3" s="1"/>
  <c r="F71" i="3" s="1"/>
  <c r="H71" i="3" s="1"/>
  <c r="I72" i="3"/>
  <c r="J72" i="3" s="1"/>
  <c r="F72" i="3" s="1"/>
  <c r="H72" i="3" s="1"/>
  <c r="I73" i="3"/>
  <c r="J73" i="3" s="1"/>
  <c r="F73" i="3" s="1"/>
  <c r="H73" i="3" s="1"/>
  <c r="I31" i="3"/>
  <c r="J31" i="3"/>
  <c r="E31" i="3" s="1"/>
  <c r="G31" i="3" s="1"/>
  <c r="I32" i="3"/>
  <c r="J32" i="3" s="1"/>
  <c r="E32" i="3" s="1"/>
  <c r="G32" i="3" s="1"/>
  <c r="I33" i="3"/>
  <c r="J33" i="3" s="1"/>
  <c r="E33" i="3" s="1"/>
  <c r="G33" i="3" s="1"/>
  <c r="I34" i="3"/>
  <c r="J34" i="3" s="1"/>
  <c r="I35" i="3"/>
  <c r="J35" i="3" s="1"/>
  <c r="E35" i="3" s="1"/>
  <c r="G35" i="3" s="1"/>
  <c r="I14" i="3"/>
  <c r="J14" i="3" s="1"/>
  <c r="E14" i="3" s="1"/>
  <c r="G14" i="3" s="1"/>
  <c r="I15" i="3"/>
  <c r="J15" i="3" s="1"/>
  <c r="E15" i="3" s="1"/>
  <c r="G15" i="3" s="1"/>
  <c r="I16" i="3"/>
  <c r="J16" i="3" s="1"/>
  <c r="E16" i="3" s="1"/>
  <c r="G16" i="3" s="1"/>
  <c r="I17" i="3"/>
  <c r="J17" i="3" s="1"/>
  <c r="E17" i="3" s="1"/>
  <c r="G17" i="3" s="1"/>
  <c r="I18" i="3"/>
  <c r="J18" i="3" s="1"/>
  <c r="E18" i="3" s="1"/>
  <c r="G18" i="3" s="1"/>
  <c r="D288" i="3"/>
  <c r="D287" i="3" s="1"/>
  <c r="D283" i="3"/>
  <c r="D282" i="3"/>
  <c r="D281" i="3"/>
  <c r="F269" i="3"/>
  <c r="F268" i="3" s="1"/>
  <c r="F265" i="3"/>
  <c r="G265" i="3" s="1"/>
  <c r="G264" i="3" s="1"/>
  <c r="G256" i="3"/>
  <c r="G255" i="3" s="1"/>
  <c r="F247" i="3"/>
  <c r="G247" i="3" s="1"/>
  <c r="F246" i="3"/>
  <c r="G246" i="3" s="1"/>
  <c r="I235" i="3"/>
  <c r="J235" i="3" s="1"/>
  <c r="I234" i="3"/>
  <c r="I233" i="3"/>
  <c r="J233" i="3" s="1"/>
  <c r="F233" i="3" s="1"/>
  <c r="H233" i="3" s="1"/>
  <c r="I222" i="3"/>
  <c r="J222" i="3" s="1"/>
  <c r="K222" i="3" s="1"/>
  <c r="I221" i="3"/>
  <c r="J221" i="3" s="1"/>
  <c r="I218" i="3"/>
  <c r="J218" i="3" s="1"/>
  <c r="F218" i="3" s="1"/>
  <c r="H218" i="3" s="1"/>
  <c r="I217" i="3"/>
  <c r="J217" i="3" s="1"/>
  <c r="K217" i="3" s="1"/>
  <c r="I216" i="3"/>
  <c r="J216" i="3" s="1"/>
  <c r="I205" i="3"/>
  <c r="I204" i="3"/>
  <c r="J204" i="3" s="1"/>
  <c r="F204" i="3" s="1"/>
  <c r="I201" i="3"/>
  <c r="J201" i="3" s="1"/>
  <c r="I200" i="3"/>
  <c r="I199" i="3"/>
  <c r="J199" i="3" s="1"/>
  <c r="F199" i="3" s="1"/>
  <c r="H199" i="3" s="1"/>
  <c r="I188" i="3"/>
  <c r="J188" i="3" s="1"/>
  <c r="K188" i="3" s="1"/>
  <c r="I187" i="3"/>
  <c r="J187" i="3" s="1"/>
  <c r="I184" i="3"/>
  <c r="J184" i="3" s="1"/>
  <c r="F184" i="3" s="1"/>
  <c r="H184" i="3" s="1"/>
  <c r="I183" i="3"/>
  <c r="J183" i="3" s="1"/>
  <c r="K183" i="3" s="1"/>
  <c r="I182" i="3"/>
  <c r="J182" i="3" s="1"/>
  <c r="I171" i="3"/>
  <c r="I170" i="3"/>
  <c r="J170" i="3" s="1"/>
  <c r="F170" i="3" s="1"/>
  <c r="I127" i="3"/>
  <c r="J127" i="3" s="1"/>
  <c r="K127" i="3" s="1"/>
  <c r="I126" i="3"/>
  <c r="J126" i="3" s="1"/>
  <c r="I125" i="3"/>
  <c r="I114" i="3"/>
  <c r="J114" i="3" s="1"/>
  <c r="F114" i="3" s="1"/>
  <c r="H114" i="3" s="1"/>
  <c r="I113" i="3"/>
  <c r="J113" i="3" s="1"/>
  <c r="K113" i="3" s="1"/>
  <c r="I110" i="3"/>
  <c r="I109" i="3"/>
  <c r="J109" i="3" s="1"/>
  <c r="F109" i="3" s="1"/>
  <c r="H109" i="3" s="1"/>
  <c r="I108" i="3"/>
  <c r="J108" i="3" s="1"/>
  <c r="I97" i="3"/>
  <c r="J97" i="3" s="1"/>
  <c r="K97" i="3" s="1"/>
  <c r="F97" i="3"/>
  <c r="H97" i="3" s="1"/>
  <c r="I96" i="3"/>
  <c r="I93" i="3"/>
  <c r="J93" i="3" s="1"/>
  <c r="I92" i="3"/>
  <c r="J92" i="3" s="1"/>
  <c r="K92" i="3" s="1"/>
  <c r="I91" i="3"/>
  <c r="I80" i="3"/>
  <c r="I79" i="3"/>
  <c r="J79" i="3" s="1"/>
  <c r="I76" i="3"/>
  <c r="I75" i="3"/>
  <c r="I74" i="3"/>
  <c r="J74" i="3" s="1"/>
  <c r="I63" i="3"/>
  <c r="J63" i="3" s="1"/>
  <c r="K63" i="3" s="1"/>
  <c r="I62" i="3"/>
  <c r="E52" i="3"/>
  <c r="E51" i="3" s="1"/>
  <c r="I43" i="3"/>
  <c r="I42" i="3"/>
  <c r="J42" i="3" s="1"/>
  <c r="I41" i="3"/>
  <c r="J41" i="3" s="1"/>
  <c r="K41" i="3" s="1"/>
  <c r="I40" i="3"/>
  <c r="I39" i="3"/>
  <c r="I38" i="3"/>
  <c r="J38" i="3" s="1"/>
  <c r="I37" i="3"/>
  <c r="J37" i="3" s="1"/>
  <c r="K37" i="3" s="1"/>
  <c r="I36" i="3"/>
  <c r="I30" i="3"/>
  <c r="I29" i="3"/>
  <c r="J29" i="3" s="1"/>
  <c r="I25" i="3"/>
  <c r="J25" i="3" s="1"/>
  <c r="I24" i="3"/>
  <c r="J24" i="3" s="1"/>
  <c r="K24" i="3" s="1"/>
  <c r="I23" i="3"/>
  <c r="I22" i="3"/>
  <c r="I21" i="3"/>
  <c r="J21" i="3" s="1"/>
  <c r="I20" i="3"/>
  <c r="J20" i="3" s="1"/>
  <c r="K20" i="3" s="1"/>
  <c r="I19" i="3"/>
  <c r="I13" i="3"/>
  <c r="I12" i="3"/>
  <c r="J12" i="3" s="1"/>
  <c r="I11" i="3"/>
  <c r="J11" i="3" s="1"/>
  <c r="K11" i="3" s="1"/>
  <c r="I26" i="2"/>
  <c r="J26" i="2" s="1"/>
  <c r="E26" i="2" s="1"/>
  <c r="G26" i="2" s="1"/>
  <c r="I27" i="2"/>
  <c r="J27" i="2" s="1"/>
  <c r="K27" i="2" s="1"/>
  <c r="I28" i="2"/>
  <c r="J28" i="2" s="1"/>
  <c r="E28" i="2" s="1"/>
  <c r="G28" i="2" s="1"/>
  <c r="I29" i="2"/>
  <c r="J29" i="2" s="1"/>
  <c r="E29" i="2" s="1"/>
  <c r="G29" i="2" s="1"/>
  <c r="I30" i="2"/>
  <c r="J30" i="2" s="1"/>
  <c r="E30" i="2" s="1"/>
  <c r="G30" i="2" s="1"/>
  <c r="I13" i="2"/>
  <c r="J13" i="2" s="1"/>
  <c r="E13" i="2" s="1"/>
  <c r="G13" i="2" s="1"/>
  <c r="I14" i="2"/>
  <c r="J14" i="2" s="1"/>
  <c r="I15" i="2"/>
  <c r="J15" i="2" s="1"/>
  <c r="E15" i="2" s="1"/>
  <c r="G15" i="2" s="1"/>
  <c r="I16" i="2"/>
  <c r="J16" i="2" s="1"/>
  <c r="E16" i="2" s="1"/>
  <c r="G16" i="2" s="1"/>
  <c r="I17" i="2"/>
  <c r="J17" i="2" s="1"/>
  <c r="D228" i="2"/>
  <c r="D227" i="2" s="1"/>
  <c r="D223" i="2"/>
  <c r="D222" i="2"/>
  <c r="D221" i="2"/>
  <c r="F209" i="2"/>
  <c r="F208" i="2" s="1"/>
  <c r="F205" i="2"/>
  <c r="G205" i="2" s="1"/>
  <c r="G204" i="2" s="1"/>
  <c r="G196" i="2"/>
  <c r="G195" i="2" s="1"/>
  <c r="F187" i="2"/>
  <c r="G187" i="2" s="1"/>
  <c r="F186" i="2"/>
  <c r="G186" i="2" s="1"/>
  <c r="I175" i="2"/>
  <c r="I174" i="2"/>
  <c r="J174" i="2" s="1"/>
  <c r="F174" i="2" s="1"/>
  <c r="H174" i="2" s="1"/>
  <c r="I173" i="2"/>
  <c r="J173" i="2" s="1"/>
  <c r="I167" i="2"/>
  <c r="J167" i="2" s="1"/>
  <c r="K167" i="2" s="1"/>
  <c r="I166" i="2"/>
  <c r="I163" i="2"/>
  <c r="J163" i="2" s="1"/>
  <c r="I162" i="2"/>
  <c r="J162" i="2" s="1"/>
  <c r="K162" i="2" s="1"/>
  <c r="I161" i="2"/>
  <c r="J161" i="2" s="1"/>
  <c r="I155" i="2"/>
  <c r="I154" i="2"/>
  <c r="J154" i="2" s="1"/>
  <c r="K154" i="2" s="1"/>
  <c r="I151" i="2"/>
  <c r="I150" i="2"/>
  <c r="J150" i="2" s="1"/>
  <c r="F150" i="2" s="1"/>
  <c r="H150" i="2" s="1"/>
  <c r="I149" i="2"/>
  <c r="J149" i="2" s="1"/>
  <c r="F149" i="2" s="1"/>
  <c r="H149" i="2" s="1"/>
  <c r="I143" i="2"/>
  <c r="J143" i="2" s="1"/>
  <c r="K143" i="2" s="1"/>
  <c r="I142" i="2"/>
  <c r="I139" i="2"/>
  <c r="J139" i="2" s="1"/>
  <c r="F139" i="2" s="1"/>
  <c r="H139" i="2" s="1"/>
  <c r="I138" i="2"/>
  <c r="J138" i="2" s="1"/>
  <c r="I137" i="2"/>
  <c r="J137" i="2" s="1"/>
  <c r="F137" i="2" s="1"/>
  <c r="H137" i="2" s="1"/>
  <c r="I131" i="2"/>
  <c r="J131" i="2" s="1"/>
  <c r="F131" i="2" s="1"/>
  <c r="H131" i="2" s="1"/>
  <c r="I130" i="2"/>
  <c r="J130" i="2" s="1"/>
  <c r="F130" i="2" s="1"/>
  <c r="I97" i="2"/>
  <c r="J97" i="2" s="1"/>
  <c r="I96" i="2"/>
  <c r="J96" i="2" s="1"/>
  <c r="F96" i="2" s="1"/>
  <c r="H96" i="2" s="1"/>
  <c r="I95" i="2"/>
  <c r="J95" i="2" s="1"/>
  <c r="F95" i="2" s="1"/>
  <c r="H95" i="2" s="1"/>
  <c r="I89" i="2"/>
  <c r="J89" i="2" s="1"/>
  <c r="F89" i="2" s="1"/>
  <c r="H89" i="2" s="1"/>
  <c r="I88" i="2"/>
  <c r="J88" i="2" s="1"/>
  <c r="I85" i="2"/>
  <c r="J85" i="2" s="1"/>
  <c r="F85" i="2" s="1"/>
  <c r="H85" i="2" s="1"/>
  <c r="I84" i="2"/>
  <c r="J84" i="2" s="1"/>
  <c r="F84" i="2" s="1"/>
  <c r="H84" i="2" s="1"/>
  <c r="I83" i="2"/>
  <c r="J83" i="2" s="1"/>
  <c r="I77" i="2"/>
  <c r="J77" i="2" s="1"/>
  <c r="F77" i="2" s="1"/>
  <c r="H77" i="2" s="1"/>
  <c r="I76" i="2"/>
  <c r="J76" i="2" s="1"/>
  <c r="F76" i="2" s="1"/>
  <c r="H76" i="2" s="1"/>
  <c r="I73" i="2"/>
  <c r="J73" i="2" s="1"/>
  <c r="I72" i="2"/>
  <c r="J72" i="2" s="1"/>
  <c r="F72" i="2" s="1"/>
  <c r="H72" i="2" s="1"/>
  <c r="I71" i="2"/>
  <c r="J71" i="2" s="1"/>
  <c r="F71" i="2" s="1"/>
  <c r="H71" i="2" s="1"/>
  <c r="I65" i="2"/>
  <c r="J65" i="2" s="1"/>
  <c r="F65" i="2" s="1"/>
  <c r="H65" i="2" s="1"/>
  <c r="I64" i="2"/>
  <c r="J64" i="2" s="1"/>
  <c r="I61" i="2"/>
  <c r="J61" i="2" s="1"/>
  <c r="F61" i="2" s="1"/>
  <c r="H61" i="2" s="1"/>
  <c r="I60" i="2"/>
  <c r="J60" i="2" s="1"/>
  <c r="F60" i="2" s="1"/>
  <c r="H60" i="2" s="1"/>
  <c r="I59" i="2"/>
  <c r="J59" i="2" s="1"/>
  <c r="I53" i="2"/>
  <c r="J53" i="2" s="1"/>
  <c r="F53" i="2" s="1"/>
  <c r="H53" i="2" s="1"/>
  <c r="I52" i="2"/>
  <c r="J52" i="2" s="1"/>
  <c r="F52" i="2" s="1"/>
  <c r="H52" i="2" s="1"/>
  <c r="E42" i="2"/>
  <c r="E41" i="2" s="1"/>
  <c r="I33" i="2"/>
  <c r="J33" i="2" s="1"/>
  <c r="E33" i="2" s="1"/>
  <c r="G33" i="2" s="1"/>
  <c r="I32" i="2"/>
  <c r="J32" i="2" s="1"/>
  <c r="I31" i="2"/>
  <c r="J31" i="2" s="1"/>
  <c r="E31" i="2" s="1"/>
  <c r="G31" i="2" s="1"/>
  <c r="I25" i="2"/>
  <c r="J25" i="2" s="1"/>
  <c r="E25" i="2" s="1"/>
  <c r="G25" i="2" s="1"/>
  <c r="I24" i="2"/>
  <c r="J24" i="2" s="1"/>
  <c r="E24" i="2" s="1"/>
  <c r="I20" i="2"/>
  <c r="J20" i="2" s="1"/>
  <c r="E20" i="2" s="1"/>
  <c r="G20" i="2" s="1"/>
  <c r="I19" i="2"/>
  <c r="J19" i="2" s="1"/>
  <c r="I18" i="2"/>
  <c r="J18" i="2" s="1"/>
  <c r="E18" i="2" s="1"/>
  <c r="G18" i="2" s="1"/>
  <c r="I12" i="2"/>
  <c r="J12" i="2" s="1"/>
  <c r="E12" i="2" s="1"/>
  <c r="G12" i="2" s="1"/>
  <c r="I11" i="2"/>
  <c r="J11" i="2" s="1"/>
  <c r="E11" i="2" s="1"/>
  <c r="K162" i="3" l="1"/>
  <c r="K118" i="3"/>
  <c r="H146" i="3"/>
  <c r="K145" i="3"/>
  <c r="F163" i="3"/>
  <c r="J212" i="3"/>
  <c r="F212" i="3" s="1"/>
  <c r="H212" i="3" s="1"/>
  <c r="H163" i="3"/>
  <c r="K113" i="2"/>
  <c r="K121" i="2"/>
  <c r="K120" i="2"/>
  <c r="F110" i="2"/>
  <c r="H100" i="2"/>
  <c r="H110" i="2" s="1"/>
  <c r="H122" i="2"/>
  <c r="F122" i="2"/>
  <c r="K117" i="2"/>
  <c r="H123" i="2" s="1"/>
  <c r="K104" i="2"/>
  <c r="K100" i="2"/>
  <c r="K68" i="3"/>
  <c r="K73" i="3"/>
  <c r="K179" i="3"/>
  <c r="K175" i="3"/>
  <c r="K227" i="3"/>
  <c r="K122" i="3"/>
  <c r="K209" i="3"/>
  <c r="J178" i="3"/>
  <c r="F178" i="3" s="1"/>
  <c r="H178" i="3" s="1"/>
  <c r="K213" i="3"/>
  <c r="K230" i="3"/>
  <c r="K81" i="2"/>
  <c r="K147" i="2"/>
  <c r="F80" i="1"/>
  <c r="H80" i="1" s="1"/>
  <c r="K80" i="1"/>
  <c r="K71" i="1"/>
  <c r="J78" i="1"/>
  <c r="F78" i="1" s="1"/>
  <c r="H78" i="1" s="1"/>
  <c r="J74" i="1"/>
  <c r="F74" i="1" s="1"/>
  <c r="H74" i="1" s="1"/>
  <c r="H77" i="1"/>
  <c r="K73" i="1"/>
  <c r="K77" i="1"/>
  <c r="J70" i="1"/>
  <c r="F70" i="1" s="1"/>
  <c r="J79" i="1"/>
  <c r="F79" i="1" s="1"/>
  <c r="H79" i="1" s="1"/>
  <c r="J72" i="1"/>
  <c r="F72" i="1" s="1"/>
  <c r="H72" i="1" s="1"/>
  <c r="J81" i="1"/>
  <c r="F81" i="1" s="1"/>
  <c r="H81" i="1" s="1"/>
  <c r="K134" i="2"/>
  <c r="F134" i="2"/>
  <c r="H134" i="2" s="1"/>
  <c r="K174" i="3"/>
  <c r="F174" i="3"/>
  <c r="H174" i="3" s="1"/>
  <c r="K208" i="3"/>
  <c r="F208" i="3"/>
  <c r="H208" i="3" s="1"/>
  <c r="F169" i="2"/>
  <c r="H169" i="2" s="1"/>
  <c r="K169" i="2"/>
  <c r="E24" i="3"/>
  <c r="G24" i="3" s="1"/>
  <c r="E37" i="3"/>
  <c r="G37" i="3" s="1"/>
  <c r="F92" i="3"/>
  <c r="H92" i="3" s="1"/>
  <c r="D284" i="3"/>
  <c r="F283" i="3" s="1"/>
  <c r="F282" i="3" s="1"/>
  <c r="K70" i="3"/>
  <c r="F65" i="3"/>
  <c r="H65" i="3" s="1"/>
  <c r="K33" i="2"/>
  <c r="K16" i="3"/>
  <c r="K33" i="3"/>
  <c r="K72" i="3"/>
  <c r="K69" i="3"/>
  <c r="K176" i="3"/>
  <c r="K231" i="3"/>
  <c r="K226" i="3"/>
  <c r="K223" i="3"/>
  <c r="K56" i="2"/>
  <c r="K68" i="2"/>
  <c r="K135" i="2"/>
  <c r="E20" i="3"/>
  <c r="G20" i="3" s="1"/>
  <c r="K123" i="3"/>
  <c r="K119" i="3"/>
  <c r="K115" i="3"/>
  <c r="K195" i="3"/>
  <c r="K210" i="3"/>
  <c r="K170" i="2"/>
  <c r="K92" i="2"/>
  <c r="K158" i="2"/>
  <c r="E11" i="3"/>
  <c r="G11" i="3" s="1"/>
  <c r="K66" i="3"/>
  <c r="K100" i="3"/>
  <c r="K228" i="3"/>
  <c r="K132" i="2"/>
  <c r="K83" i="3"/>
  <c r="K180" i="3"/>
  <c r="E41" i="3"/>
  <c r="G41" i="3" s="1"/>
  <c r="F63" i="3"/>
  <c r="H63" i="3" s="1"/>
  <c r="K104" i="3"/>
  <c r="K214" i="3"/>
  <c r="K206" i="3"/>
  <c r="K82" i="2"/>
  <c r="K78" i="2"/>
  <c r="K148" i="2"/>
  <c r="K144" i="2"/>
  <c r="K87" i="3"/>
  <c r="J191" i="3"/>
  <c r="F191" i="3" s="1"/>
  <c r="H191" i="3" s="1"/>
  <c r="J232" i="3"/>
  <c r="F232" i="3" s="1"/>
  <c r="H232" i="3" s="1"/>
  <c r="J224" i="3"/>
  <c r="F224" i="3" s="1"/>
  <c r="H224" i="3" s="1"/>
  <c r="J136" i="2"/>
  <c r="F136" i="2" s="1"/>
  <c r="H136" i="2" s="1"/>
  <c r="F172" i="2"/>
  <c r="H172" i="2" s="1"/>
  <c r="K172" i="2"/>
  <c r="F168" i="2"/>
  <c r="H168" i="2" s="1"/>
  <c r="K168" i="2"/>
  <c r="K171" i="2"/>
  <c r="F159" i="2"/>
  <c r="H159" i="2" s="1"/>
  <c r="K159" i="2"/>
  <c r="K157" i="2"/>
  <c r="K160" i="2"/>
  <c r="K156" i="2"/>
  <c r="F146" i="2"/>
  <c r="H146" i="2" s="1"/>
  <c r="K146" i="2"/>
  <c r="K145" i="2"/>
  <c r="K133" i="2"/>
  <c r="F91" i="2"/>
  <c r="H91" i="2" s="1"/>
  <c r="K91" i="2"/>
  <c r="K93" i="2"/>
  <c r="K94" i="2"/>
  <c r="K90" i="2"/>
  <c r="F80" i="2"/>
  <c r="H80" i="2" s="1"/>
  <c r="K80" i="2"/>
  <c r="K79" i="2"/>
  <c r="F69" i="2"/>
  <c r="H69" i="2" s="1"/>
  <c r="K69" i="2"/>
  <c r="K67" i="2"/>
  <c r="K72" i="2"/>
  <c r="K70" i="2"/>
  <c r="K66" i="2"/>
  <c r="F57" i="2"/>
  <c r="H57" i="2" s="1"/>
  <c r="K57" i="2"/>
  <c r="K55" i="2"/>
  <c r="K58" i="2"/>
  <c r="K54" i="2"/>
  <c r="K229" i="3"/>
  <c r="K225" i="3"/>
  <c r="K215" i="3"/>
  <c r="K211" i="3"/>
  <c r="K207" i="3"/>
  <c r="F196" i="3"/>
  <c r="H196" i="3" s="1"/>
  <c r="K196" i="3"/>
  <c r="F192" i="3"/>
  <c r="H192" i="3" s="1"/>
  <c r="K192" i="3"/>
  <c r="K198" i="3"/>
  <c r="K194" i="3"/>
  <c r="K190" i="3"/>
  <c r="K197" i="3"/>
  <c r="K193" i="3"/>
  <c r="K189" i="3"/>
  <c r="K181" i="3"/>
  <c r="K177" i="3"/>
  <c r="K173" i="3"/>
  <c r="J172" i="3"/>
  <c r="F172" i="3" s="1"/>
  <c r="H172" i="3" s="1"/>
  <c r="F121" i="3"/>
  <c r="H121" i="3" s="1"/>
  <c r="K121" i="3"/>
  <c r="F117" i="3"/>
  <c r="H117" i="3" s="1"/>
  <c r="K117" i="3"/>
  <c r="K124" i="3"/>
  <c r="K120" i="3"/>
  <c r="K116" i="3"/>
  <c r="F105" i="3"/>
  <c r="H105" i="3" s="1"/>
  <c r="K105" i="3"/>
  <c r="F101" i="3"/>
  <c r="H101" i="3" s="1"/>
  <c r="K101" i="3"/>
  <c r="K107" i="3"/>
  <c r="K103" i="3"/>
  <c r="K99" i="3"/>
  <c r="K106" i="3"/>
  <c r="K102" i="3"/>
  <c r="K98" i="3"/>
  <c r="F90" i="3"/>
  <c r="H90" i="3" s="1"/>
  <c r="K90" i="3"/>
  <c r="F86" i="3"/>
  <c r="H86" i="3" s="1"/>
  <c r="K86" i="3"/>
  <c r="K88" i="3"/>
  <c r="K84" i="3"/>
  <c r="K82" i="3"/>
  <c r="K89" i="3"/>
  <c r="K85" i="3"/>
  <c r="K81" i="3"/>
  <c r="F64" i="3"/>
  <c r="H64" i="3" s="1"/>
  <c r="K64" i="3"/>
  <c r="K71" i="3"/>
  <c r="K67" i="3"/>
  <c r="E34" i="3"/>
  <c r="G34" i="3" s="1"/>
  <c r="K34" i="3"/>
  <c r="K32" i="3"/>
  <c r="K35" i="3"/>
  <c r="K31" i="3"/>
  <c r="K17" i="3"/>
  <c r="K15" i="3"/>
  <c r="K18" i="3"/>
  <c r="K14" i="3"/>
  <c r="J13" i="3"/>
  <c r="E13" i="3" s="1"/>
  <c r="G13" i="3" s="1"/>
  <c r="J22" i="3"/>
  <c r="E22" i="3" s="1"/>
  <c r="G22" i="3" s="1"/>
  <c r="J30" i="3"/>
  <c r="E30" i="3" s="1"/>
  <c r="G30" i="3" s="1"/>
  <c r="J43" i="3"/>
  <c r="E43" i="3" s="1"/>
  <c r="G43" i="3" s="1"/>
  <c r="K182" i="3"/>
  <c r="F182" i="3"/>
  <c r="H182" i="3" s="1"/>
  <c r="K216" i="3"/>
  <c r="F216" i="3"/>
  <c r="H216" i="3" s="1"/>
  <c r="K221" i="3"/>
  <c r="F221" i="3"/>
  <c r="K74" i="3"/>
  <c r="F74" i="3"/>
  <c r="H74" i="3" s="1"/>
  <c r="J80" i="3"/>
  <c r="F80" i="3" s="1"/>
  <c r="H80" i="3" s="1"/>
  <c r="K201" i="3"/>
  <c r="F201" i="3"/>
  <c r="H201" i="3" s="1"/>
  <c r="K235" i="3"/>
  <c r="F235" i="3"/>
  <c r="H235" i="3" s="1"/>
  <c r="K21" i="3"/>
  <c r="E21" i="3"/>
  <c r="G21" i="3" s="1"/>
  <c r="K29" i="3"/>
  <c r="E29" i="3"/>
  <c r="K38" i="3"/>
  <c r="E38" i="3"/>
  <c r="G38" i="3" s="1"/>
  <c r="K126" i="3"/>
  <c r="F126" i="3"/>
  <c r="H126" i="3" s="1"/>
  <c r="K79" i="3"/>
  <c r="F79" i="3"/>
  <c r="K93" i="3"/>
  <c r="F93" i="3"/>
  <c r="H93" i="3" s="1"/>
  <c r="K108" i="3"/>
  <c r="F108" i="3"/>
  <c r="H108" i="3" s="1"/>
  <c r="K187" i="3"/>
  <c r="F187" i="3"/>
  <c r="J75" i="3"/>
  <c r="F75" i="3" s="1"/>
  <c r="H75" i="3" s="1"/>
  <c r="H170" i="3"/>
  <c r="H204" i="3"/>
  <c r="G248" i="3"/>
  <c r="H248" i="3" s="1"/>
  <c r="K42" i="3"/>
  <c r="E42" i="3"/>
  <c r="G42" i="3" s="1"/>
  <c r="E12" i="3"/>
  <c r="G12" i="3" s="1"/>
  <c r="K12" i="3"/>
  <c r="K25" i="3"/>
  <c r="E25" i="3"/>
  <c r="G25" i="3" s="1"/>
  <c r="J39" i="3"/>
  <c r="E39" i="3" s="1"/>
  <c r="G39" i="3" s="1"/>
  <c r="J19" i="3"/>
  <c r="E19" i="3" s="1"/>
  <c r="G19" i="3" s="1"/>
  <c r="J23" i="3"/>
  <c r="E23" i="3" s="1"/>
  <c r="G23" i="3" s="1"/>
  <c r="J36" i="3"/>
  <c r="E36" i="3" s="1"/>
  <c r="G36" i="3" s="1"/>
  <c r="J40" i="3"/>
  <c r="E40" i="3" s="1"/>
  <c r="G40" i="3" s="1"/>
  <c r="J62" i="3"/>
  <c r="F62" i="3" s="1"/>
  <c r="J76" i="3"/>
  <c r="F76" i="3" s="1"/>
  <c r="H76" i="3" s="1"/>
  <c r="J91" i="3"/>
  <c r="F91" i="3" s="1"/>
  <c r="H91" i="3" s="1"/>
  <c r="J96" i="3"/>
  <c r="F96" i="3" s="1"/>
  <c r="K109" i="3"/>
  <c r="J110" i="3"/>
  <c r="F110" i="3" s="1"/>
  <c r="H110" i="3" s="1"/>
  <c r="K114" i="3"/>
  <c r="J125" i="3"/>
  <c r="F125" i="3" s="1"/>
  <c r="H125" i="3" s="1"/>
  <c r="K170" i="3"/>
  <c r="J171" i="3"/>
  <c r="F171" i="3" s="1"/>
  <c r="H171" i="3" s="1"/>
  <c r="K184" i="3"/>
  <c r="K199" i="3"/>
  <c r="J200" i="3"/>
  <c r="F200" i="3" s="1"/>
  <c r="H200" i="3" s="1"/>
  <c r="K204" i="3"/>
  <c r="J205" i="3"/>
  <c r="F205" i="3" s="1"/>
  <c r="H205" i="3" s="1"/>
  <c r="K218" i="3"/>
  <c r="K233" i="3"/>
  <c r="J234" i="3"/>
  <c r="F234" i="3" s="1"/>
  <c r="H234" i="3" s="1"/>
  <c r="F113" i="3"/>
  <c r="F127" i="3"/>
  <c r="H127" i="3" s="1"/>
  <c r="F183" i="3"/>
  <c r="H183" i="3" s="1"/>
  <c r="F188" i="3"/>
  <c r="H188" i="3" s="1"/>
  <c r="F217" i="3"/>
  <c r="H217" i="3" s="1"/>
  <c r="F222" i="3"/>
  <c r="H222" i="3" s="1"/>
  <c r="E17" i="2"/>
  <c r="G17" i="2" s="1"/>
  <c r="K17" i="2"/>
  <c r="K28" i="2"/>
  <c r="E27" i="2"/>
  <c r="G27" i="2" s="1"/>
  <c r="K15" i="2"/>
  <c r="K30" i="2"/>
  <c r="K26" i="2"/>
  <c r="K29" i="2"/>
  <c r="E14" i="2"/>
  <c r="G14" i="2" s="1"/>
  <c r="K14" i="2"/>
  <c r="K16" i="2"/>
  <c r="K13" i="2"/>
  <c r="K89" i="2"/>
  <c r="K149" i="2"/>
  <c r="K24" i="2"/>
  <c r="K53" i="2"/>
  <c r="K77" i="2"/>
  <c r="K18" i="2"/>
  <c r="K96" i="2"/>
  <c r="K130" i="2"/>
  <c r="J155" i="2"/>
  <c r="F155" i="2" s="1"/>
  <c r="H155" i="2" s="1"/>
  <c r="K12" i="2"/>
  <c r="K131" i="2"/>
  <c r="K137" i="2"/>
  <c r="K139" i="2"/>
  <c r="K174" i="2"/>
  <c r="D224" i="2"/>
  <c r="F223" i="2" s="1"/>
  <c r="F222" i="2" s="1"/>
  <c r="H130" i="2"/>
  <c r="G24" i="2"/>
  <c r="K32" i="2"/>
  <c r="E32" i="2"/>
  <c r="G32" i="2" s="1"/>
  <c r="K60" i="2"/>
  <c r="K65" i="2"/>
  <c r="K84" i="2"/>
  <c r="K11" i="2"/>
  <c r="K20" i="2"/>
  <c r="K25" i="2"/>
  <c r="K31" i="2"/>
  <c r="K59" i="2"/>
  <c r="F59" i="2"/>
  <c r="H59" i="2" s="1"/>
  <c r="H62" i="2" s="1"/>
  <c r="K64" i="2"/>
  <c r="F64" i="2"/>
  <c r="K73" i="2"/>
  <c r="F73" i="2"/>
  <c r="H73" i="2" s="1"/>
  <c r="K83" i="2"/>
  <c r="F83" i="2"/>
  <c r="H83" i="2" s="1"/>
  <c r="K88" i="2"/>
  <c r="F88" i="2"/>
  <c r="K97" i="2"/>
  <c r="F97" i="2"/>
  <c r="H97" i="2" s="1"/>
  <c r="K138" i="2"/>
  <c r="F138" i="2"/>
  <c r="H138" i="2" s="1"/>
  <c r="K150" i="2"/>
  <c r="F154" i="2"/>
  <c r="K163" i="2"/>
  <c r="F163" i="2"/>
  <c r="H163" i="2" s="1"/>
  <c r="K173" i="2"/>
  <c r="F173" i="2"/>
  <c r="H173" i="2" s="1"/>
  <c r="G188" i="2"/>
  <c r="H188" i="2" s="1"/>
  <c r="G11" i="2"/>
  <c r="K19" i="2"/>
  <c r="E19" i="2"/>
  <c r="G19" i="2" s="1"/>
  <c r="K52" i="2"/>
  <c r="K61" i="2"/>
  <c r="K71" i="2"/>
  <c r="K76" i="2"/>
  <c r="K85" i="2"/>
  <c r="K95" i="2"/>
  <c r="J142" i="2"/>
  <c r="F142" i="2" s="1"/>
  <c r="K161" i="2"/>
  <c r="F161" i="2"/>
  <c r="H161" i="2" s="1"/>
  <c r="J151" i="2"/>
  <c r="F151" i="2" s="1"/>
  <c r="H151" i="2" s="1"/>
  <c r="J166" i="2"/>
  <c r="F166" i="2" s="1"/>
  <c r="J175" i="2"/>
  <c r="F175" i="2" s="1"/>
  <c r="H175" i="2" s="1"/>
  <c r="F143" i="2"/>
  <c r="H143" i="2" s="1"/>
  <c r="F162" i="2"/>
  <c r="H162" i="2" s="1"/>
  <c r="F167" i="2"/>
  <c r="H167" i="2" s="1"/>
  <c r="D163" i="1"/>
  <c r="K212" i="3" l="1"/>
  <c r="K122" i="2"/>
  <c r="H86" i="2"/>
  <c r="F111" i="2"/>
  <c r="K110" i="2"/>
  <c r="H111" i="2"/>
  <c r="F123" i="2"/>
  <c r="K81" i="1"/>
  <c r="K178" i="3"/>
  <c r="K78" i="1"/>
  <c r="K74" i="1"/>
  <c r="H82" i="1"/>
  <c r="F82" i="1"/>
  <c r="K70" i="1"/>
  <c r="K79" i="1"/>
  <c r="H83" i="1" s="1"/>
  <c r="H70" i="1"/>
  <c r="H75" i="1" s="1"/>
  <c r="F75" i="1"/>
  <c r="K72" i="1"/>
  <c r="K75" i="3"/>
  <c r="K232" i="3"/>
  <c r="K191" i="3"/>
  <c r="K36" i="3"/>
  <c r="K30" i="3"/>
  <c r="K13" i="3"/>
  <c r="K136" i="2"/>
  <c r="F141" i="2" s="1"/>
  <c r="K40" i="3"/>
  <c r="K224" i="3"/>
  <c r="F219" i="3"/>
  <c r="K205" i="3"/>
  <c r="K200" i="3"/>
  <c r="H203" i="3" s="1"/>
  <c r="K172" i="3"/>
  <c r="K125" i="3"/>
  <c r="K128" i="3" s="1"/>
  <c r="K80" i="3"/>
  <c r="H62" i="3"/>
  <c r="H77" i="3" s="1"/>
  <c r="F77" i="3"/>
  <c r="K171" i="3"/>
  <c r="H185" i="3"/>
  <c r="K23" i="3"/>
  <c r="K62" i="3"/>
  <c r="K110" i="3"/>
  <c r="F202" i="3"/>
  <c r="H187" i="3"/>
  <c r="H202" i="3" s="1"/>
  <c r="K76" i="3"/>
  <c r="F111" i="3"/>
  <c r="H96" i="3"/>
  <c r="H111" i="3" s="1"/>
  <c r="K39" i="3"/>
  <c r="K96" i="3"/>
  <c r="H247" i="3"/>
  <c r="H243" i="3"/>
  <c r="I243" i="3" s="1"/>
  <c r="I242" i="3" s="1"/>
  <c r="F185" i="3"/>
  <c r="K19" i="3"/>
  <c r="F94" i="3"/>
  <c r="H79" i="3"/>
  <c r="H94" i="3" s="1"/>
  <c r="E44" i="3"/>
  <c r="G29" i="3"/>
  <c r="G44" i="3" s="1"/>
  <c r="G26" i="3"/>
  <c r="K43" i="3"/>
  <c r="K22" i="3"/>
  <c r="K219" i="3"/>
  <c r="H220" i="3"/>
  <c r="F220" i="3"/>
  <c r="F236" i="3"/>
  <c r="H221" i="3"/>
  <c r="H236" i="3" s="1"/>
  <c r="F128" i="3"/>
  <c r="H113" i="3"/>
  <c r="H128" i="3" s="1"/>
  <c r="K91" i="3"/>
  <c r="H95" i="3" s="1"/>
  <c r="H219" i="3"/>
  <c r="K234" i="3"/>
  <c r="H237" i="3" s="1"/>
  <c r="F95" i="3"/>
  <c r="E26" i="3"/>
  <c r="E34" i="2"/>
  <c r="G35" i="2"/>
  <c r="K34" i="2"/>
  <c r="F86" i="2"/>
  <c r="K175" i="2"/>
  <c r="K155" i="2"/>
  <c r="K164" i="2" s="1"/>
  <c r="F152" i="2"/>
  <c r="H142" i="2"/>
  <c r="H152" i="2" s="1"/>
  <c r="H64" i="2"/>
  <c r="H74" i="2" s="1"/>
  <c r="F74" i="2"/>
  <c r="E35" i="2"/>
  <c r="K166" i="2"/>
  <c r="K142" i="2"/>
  <c r="E21" i="2"/>
  <c r="F75" i="2"/>
  <c r="K74" i="2"/>
  <c r="H75" i="2"/>
  <c r="H140" i="2"/>
  <c r="F164" i="2"/>
  <c r="H154" i="2"/>
  <c r="H164" i="2" s="1"/>
  <c r="F99" i="2"/>
  <c r="K98" i="2"/>
  <c r="H99" i="2"/>
  <c r="K21" i="2"/>
  <c r="G22" i="2"/>
  <c r="E22" i="2"/>
  <c r="K151" i="2"/>
  <c r="F87" i="2"/>
  <c r="H87" i="2"/>
  <c r="K86" i="2"/>
  <c r="G21" i="2"/>
  <c r="F176" i="2"/>
  <c r="H166" i="2"/>
  <c r="H176" i="2" s="1"/>
  <c r="H187" i="2"/>
  <c r="H183" i="2"/>
  <c r="I183" i="2" s="1"/>
  <c r="I182" i="2" s="1"/>
  <c r="H88" i="2"/>
  <c r="H98" i="2" s="1"/>
  <c r="F98" i="2"/>
  <c r="F62" i="2"/>
  <c r="G34" i="2"/>
  <c r="F140" i="2"/>
  <c r="F63" i="2"/>
  <c r="H63" i="2"/>
  <c r="K62" i="2"/>
  <c r="F145" i="1"/>
  <c r="F203" i="3" l="1"/>
  <c r="K202" i="3"/>
  <c r="K94" i="3"/>
  <c r="G45" i="3"/>
  <c r="H165" i="2"/>
  <c r="H141" i="2"/>
  <c r="K140" i="2"/>
  <c r="G36" i="2"/>
  <c r="H36" i="2" s="1"/>
  <c r="H35" i="2" s="1"/>
  <c r="K75" i="1"/>
  <c r="H76" i="1"/>
  <c r="F76" i="1"/>
  <c r="F83" i="1"/>
  <c r="K82" i="1"/>
  <c r="E45" i="3"/>
  <c r="H129" i="3"/>
  <c r="K26" i="3"/>
  <c r="K185" i="3"/>
  <c r="K236" i="3"/>
  <c r="F186" i="3"/>
  <c r="H186" i="3"/>
  <c r="H239" i="3" s="1"/>
  <c r="I239" i="3" s="1"/>
  <c r="I238" i="3" s="1"/>
  <c r="F129" i="3"/>
  <c r="K44" i="3"/>
  <c r="F237" i="3"/>
  <c r="G46" i="3"/>
  <c r="H46" i="3" s="1"/>
  <c r="H45" i="3" s="1"/>
  <c r="E27" i="3"/>
  <c r="H112" i="3"/>
  <c r="F112" i="3"/>
  <c r="K111" i="3"/>
  <c r="F78" i="3"/>
  <c r="K77" i="3"/>
  <c r="H78" i="3"/>
  <c r="G27" i="3"/>
  <c r="H28" i="3" s="1"/>
  <c r="F165" i="2"/>
  <c r="H125" i="2"/>
  <c r="I125" i="2" s="1"/>
  <c r="I124" i="2" s="1"/>
  <c r="H23" i="2"/>
  <c r="G39" i="2" s="1"/>
  <c r="H39" i="2" s="1"/>
  <c r="H153" i="2"/>
  <c r="F153" i="2"/>
  <c r="K152" i="2"/>
  <c r="H177" i="2"/>
  <c r="F177" i="2"/>
  <c r="K176" i="2"/>
  <c r="D161" i="1"/>
  <c r="D162" i="1"/>
  <c r="I19" i="1"/>
  <c r="J19" i="1" s="1"/>
  <c r="E19" i="1" s="1"/>
  <c r="I20" i="1"/>
  <c r="J20" i="1" s="1"/>
  <c r="I21" i="1"/>
  <c r="J21" i="1" s="1"/>
  <c r="I22" i="1"/>
  <c r="J22" i="1" s="1"/>
  <c r="E22" i="1" s="1"/>
  <c r="G22" i="1" s="1"/>
  <c r="I23" i="1"/>
  <c r="J23" i="1" s="1"/>
  <c r="E23" i="1" s="1"/>
  <c r="G23" i="1" s="1"/>
  <c r="D168" i="1"/>
  <c r="D167" i="1" s="1"/>
  <c r="F149" i="1"/>
  <c r="F148" i="1" s="1"/>
  <c r="G145" i="1"/>
  <c r="G144" i="1" s="1"/>
  <c r="G136" i="1"/>
  <c r="G135" i="1" s="1"/>
  <c r="F127" i="1"/>
  <c r="G127" i="1" s="1"/>
  <c r="F126" i="1"/>
  <c r="G126" i="1" s="1"/>
  <c r="I90" i="1"/>
  <c r="J90" i="1"/>
  <c r="F90" i="1" s="1"/>
  <c r="H90" i="1" s="1"/>
  <c r="I91" i="1"/>
  <c r="J91" i="1"/>
  <c r="F91" i="1" s="1"/>
  <c r="I92" i="1"/>
  <c r="J92" i="1" s="1"/>
  <c r="F92" i="1" s="1"/>
  <c r="H92" i="1" s="1"/>
  <c r="I93" i="1"/>
  <c r="J93" i="1" s="1"/>
  <c r="F93" i="1" s="1"/>
  <c r="H93" i="1" s="1"/>
  <c r="I94" i="1"/>
  <c r="J94" i="1" s="1"/>
  <c r="F94" i="1" s="1"/>
  <c r="H94" i="1" s="1"/>
  <c r="I97" i="1"/>
  <c r="I98" i="1"/>
  <c r="J98" i="1" s="1"/>
  <c r="I99" i="1"/>
  <c r="I100" i="1"/>
  <c r="J100" i="1" s="1"/>
  <c r="F100" i="1" s="1"/>
  <c r="H100" i="1" s="1"/>
  <c r="I101" i="1"/>
  <c r="J101" i="1" s="1"/>
  <c r="F101" i="1" s="1"/>
  <c r="H101" i="1" s="1"/>
  <c r="I104" i="1"/>
  <c r="J104" i="1" s="1"/>
  <c r="F104" i="1" s="1"/>
  <c r="I105" i="1"/>
  <c r="J105" i="1" s="1"/>
  <c r="F105" i="1" s="1"/>
  <c r="H105" i="1" s="1"/>
  <c r="I106" i="1"/>
  <c r="I107" i="1"/>
  <c r="I108" i="1"/>
  <c r="J108" i="1" s="1"/>
  <c r="I111" i="1"/>
  <c r="J111" i="1"/>
  <c r="K111" i="1" s="1"/>
  <c r="I112" i="1"/>
  <c r="J112" i="1" s="1"/>
  <c r="F112" i="1" s="1"/>
  <c r="H112" i="1" s="1"/>
  <c r="I113" i="1"/>
  <c r="J113" i="1" s="1"/>
  <c r="K113" i="1" s="1"/>
  <c r="I114" i="1"/>
  <c r="J114" i="1" s="1"/>
  <c r="F114" i="1" s="1"/>
  <c r="H114" i="1" s="1"/>
  <c r="I115" i="1"/>
  <c r="J115" i="1"/>
  <c r="F115" i="1" s="1"/>
  <c r="H115" i="1" s="1"/>
  <c r="I42" i="1"/>
  <c r="J42" i="1" s="1"/>
  <c r="F42" i="1" s="1"/>
  <c r="I43" i="1"/>
  <c r="J43" i="1" s="1"/>
  <c r="I44" i="1"/>
  <c r="I45" i="1"/>
  <c r="J45" i="1" s="1"/>
  <c r="F45" i="1" s="1"/>
  <c r="H45" i="1" s="1"/>
  <c r="I46" i="1"/>
  <c r="I49" i="1"/>
  <c r="J49" i="1" s="1"/>
  <c r="F49" i="1" s="1"/>
  <c r="I50" i="1"/>
  <c r="J50" i="1"/>
  <c r="F50" i="1" s="1"/>
  <c r="H50" i="1" s="1"/>
  <c r="I51" i="1"/>
  <c r="J51" i="1" s="1"/>
  <c r="I52" i="1"/>
  <c r="J52" i="1" s="1"/>
  <c r="F52" i="1" s="1"/>
  <c r="H52" i="1" s="1"/>
  <c r="I53" i="1"/>
  <c r="I56" i="1"/>
  <c r="J56" i="1" s="1"/>
  <c r="I57" i="1"/>
  <c r="I58" i="1"/>
  <c r="I59" i="1"/>
  <c r="J59" i="1"/>
  <c r="F59" i="1" s="1"/>
  <c r="H59" i="1" s="1"/>
  <c r="I60" i="1"/>
  <c r="J60" i="1" s="1"/>
  <c r="F60" i="1" s="1"/>
  <c r="H60" i="1" s="1"/>
  <c r="I63" i="1"/>
  <c r="J63" i="1" s="1"/>
  <c r="F63" i="1" s="1"/>
  <c r="I64" i="1"/>
  <c r="J64" i="1" s="1"/>
  <c r="F64" i="1" s="1"/>
  <c r="H64" i="1" s="1"/>
  <c r="I65" i="1"/>
  <c r="J65" i="1" s="1"/>
  <c r="I66" i="1"/>
  <c r="J66" i="1" s="1"/>
  <c r="F66" i="1" s="1"/>
  <c r="H66" i="1" s="1"/>
  <c r="I67" i="1"/>
  <c r="I11" i="1"/>
  <c r="J11" i="1" s="1"/>
  <c r="E11" i="1" s="1"/>
  <c r="I12" i="1"/>
  <c r="J12" i="1" s="1"/>
  <c r="I13" i="1"/>
  <c r="J13" i="1" s="1"/>
  <c r="I14" i="1"/>
  <c r="J14" i="1" s="1"/>
  <c r="I15" i="1"/>
  <c r="J15" i="1" s="1"/>
  <c r="E15" i="1" s="1"/>
  <c r="G15" i="1" s="1"/>
  <c r="E32" i="1"/>
  <c r="E31" i="1" s="1"/>
  <c r="K94" i="1" l="1"/>
  <c r="F108" i="1"/>
  <c r="H108" i="1" s="1"/>
  <c r="K108" i="1"/>
  <c r="K104" i="1"/>
  <c r="K100" i="1"/>
  <c r="K98" i="1"/>
  <c r="F98" i="1"/>
  <c r="H98" i="1" s="1"/>
  <c r="J106" i="1"/>
  <c r="F106" i="1" s="1"/>
  <c r="H106" i="1" s="1"/>
  <c r="K93" i="1"/>
  <c r="F113" i="1"/>
  <c r="H113" i="1" s="1"/>
  <c r="K92" i="1"/>
  <c r="K52" i="1"/>
  <c r="K90" i="1"/>
  <c r="K91" i="1"/>
  <c r="K66" i="1"/>
  <c r="K115" i="1"/>
  <c r="J57" i="1"/>
  <c r="F57" i="1" s="1"/>
  <c r="H57" i="1" s="1"/>
  <c r="F111" i="1"/>
  <c r="H111" i="1" s="1"/>
  <c r="H116" i="1" s="1"/>
  <c r="J107" i="1"/>
  <c r="F107" i="1" s="1"/>
  <c r="H107" i="1" s="1"/>
  <c r="E20" i="1"/>
  <c r="G20" i="1" s="1"/>
  <c r="K20" i="1"/>
  <c r="G19" i="1"/>
  <c r="F51" i="1"/>
  <c r="H51" i="1" s="1"/>
  <c r="K51" i="1"/>
  <c r="K43" i="1"/>
  <c r="F43" i="1"/>
  <c r="H43" i="1" s="1"/>
  <c r="F65" i="1"/>
  <c r="H65" i="1" s="1"/>
  <c r="K65" i="1"/>
  <c r="H91" i="1"/>
  <c r="H95" i="1" s="1"/>
  <c r="F95" i="1"/>
  <c r="K14" i="1"/>
  <c r="E14" i="1"/>
  <c r="G14" i="1" s="1"/>
  <c r="H104" i="1"/>
  <c r="F56" i="1"/>
  <c r="K56" i="1"/>
  <c r="E21" i="1"/>
  <c r="G21" i="1" s="1"/>
  <c r="K21" i="1"/>
  <c r="K22" i="1"/>
  <c r="K15" i="1"/>
  <c r="K64" i="1"/>
  <c r="K50" i="1"/>
  <c r="J46" i="1"/>
  <c r="F46" i="1" s="1"/>
  <c r="H46" i="1" s="1"/>
  <c r="J44" i="1"/>
  <c r="F44" i="1" s="1"/>
  <c r="H44" i="1" s="1"/>
  <c r="K105" i="1"/>
  <c r="K101" i="1"/>
  <c r="J99" i="1"/>
  <c r="F99" i="1" s="1"/>
  <c r="H99" i="1" s="1"/>
  <c r="J97" i="1"/>
  <c r="F97" i="1" s="1"/>
  <c r="K19" i="1"/>
  <c r="J67" i="1"/>
  <c r="F67" i="1" s="1"/>
  <c r="H67" i="1" s="1"/>
  <c r="K60" i="1"/>
  <c r="J58" i="1"/>
  <c r="F58" i="1" s="1"/>
  <c r="H58" i="1" s="1"/>
  <c r="J53" i="1"/>
  <c r="F53" i="1" s="1"/>
  <c r="H53" i="1" s="1"/>
  <c r="K45" i="1"/>
  <c r="K114" i="1"/>
  <c r="K59" i="1"/>
  <c r="H165" i="3"/>
  <c r="I165" i="3" s="1"/>
  <c r="H59" i="3" s="1"/>
  <c r="I59" i="3" s="1"/>
  <c r="I58" i="3" s="1"/>
  <c r="K112" i="1"/>
  <c r="K23" i="1"/>
  <c r="H27" i="3"/>
  <c r="G49" i="3"/>
  <c r="H49" i="3" s="1"/>
  <c r="H179" i="2"/>
  <c r="I179" i="2" s="1"/>
  <c r="I178" i="2" s="1"/>
  <c r="H22" i="2"/>
  <c r="H38" i="2"/>
  <c r="G8" i="2"/>
  <c r="H8" i="2" s="1"/>
  <c r="F68" i="1"/>
  <c r="H63" i="1"/>
  <c r="K63" i="1"/>
  <c r="H49" i="1"/>
  <c r="K49" i="1"/>
  <c r="D164" i="1"/>
  <c r="F163" i="1" s="1"/>
  <c r="G128" i="1"/>
  <c r="H128" i="1" s="1"/>
  <c r="H42" i="1"/>
  <c r="H47" i="1" s="1"/>
  <c r="F47" i="1"/>
  <c r="K42" i="1"/>
  <c r="K13" i="1"/>
  <c r="E13" i="1"/>
  <c r="G13" i="1" s="1"/>
  <c r="K12" i="1"/>
  <c r="E12" i="1"/>
  <c r="G12" i="1" s="1"/>
  <c r="G11" i="1"/>
  <c r="K11" i="1"/>
  <c r="I164" i="3" l="1"/>
  <c r="F109" i="1"/>
  <c r="K67" i="1"/>
  <c r="K46" i="1"/>
  <c r="F96" i="1"/>
  <c r="H109" i="1"/>
  <c r="F54" i="1"/>
  <c r="K57" i="1"/>
  <c r="H62" i="1" s="1"/>
  <c r="K107" i="1"/>
  <c r="H54" i="1"/>
  <c r="F116" i="1"/>
  <c r="E24" i="1"/>
  <c r="K95" i="1"/>
  <c r="G24" i="1"/>
  <c r="K106" i="1"/>
  <c r="F110" i="1" s="1"/>
  <c r="H96" i="1"/>
  <c r="H68" i="1"/>
  <c r="H117" i="1"/>
  <c r="G25" i="1"/>
  <c r="E25" i="1"/>
  <c r="K24" i="1"/>
  <c r="F117" i="1"/>
  <c r="K58" i="1"/>
  <c r="H97" i="1"/>
  <c r="H102" i="1" s="1"/>
  <c r="F102" i="1"/>
  <c r="H56" i="1"/>
  <c r="H61" i="1" s="1"/>
  <c r="F61" i="1"/>
  <c r="K116" i="1"/>
  <c r="K99" i="1"/>
  <c r="K97" i="1"/>
  <c r="K53" i="1"/>
  <c r="K54" i="1" s="1"/>
  <c r="K44" i="1"/>
  <c r="F48" i="1" s="1"/>
  <c r="H48" i="3"/>
  <c r="G8" i="3"/>
  <c r="H8" i="3" s="1"/>
  <c r="H49" i="2"/>
  <c r="I49" i="2" s="1"/>
  <c r="I48" i="2" s="1"/>
  <c r="H7" i="2"/>
  <c r="H123" i="1"/>
  <c r="I123" i="1" s="1"/>
  <c r="I122" i="1" s="1"/>
  <c r="H127" i="1"/>
  <c r="F69" i="1"/>
  <c r="K68" i="1"/>
  <c r="H69" i="1"/>
  <c r="E16" i="1"/>
  <c r="G16" i="1"/>
  <c r="G17" i="1"/>
  <c r="E17" i="1"/>
  <c r="K16" i="1"/>
  <c r="F62" i="1" l="1"/>
  <c r="H48" i="1"/>
  <c r="H110" i="1"/>
  <c r="F55" i="1"/>
  <c r="G26" i="1"/>
  <c r="H26" i="1" s="1"/>
  <c r="H25" i="1" s="1"/>
  <c r="H55" i="1"/>
  <c r="K109" i="1"/>
  <c r="K61" i="1"/>
  <c r="K47" i="1"/>
  <c r="F103" i="1"/>
  <c r="K102" i="1"/>
  <c r="H103" i="1"/>
  <c r="H119" i="1" s="1"/>
  <c r="I119" i="1" s="1"/>
  <c r="I118" i="1" s="1"/>
  <c r="H7" i="3"/>
  <c r="H4" i="3"/>
  <c r="H4" i="2"/>
  <c r="H18" i="1"/>
  <c r="G29" i="1" s="1"/>
  <c r="H29" i="1" s="1"/>
  <c r="H28" i="1" s="1"/>
  <c r="H85" i="1" l="1"/>
  <c r="I85" i="1" s="1"/>
  <c r="H17" i="1"/>
  <c r="G8" i="1"/>
  <c r="H8" i="1" s="1"/>
  <c r="I84" i="1" l="1"/>
  <c r="H39" i="1"/>
  <c r="I39" i="1" s="1"/>
  <c r="I38" i="1" s="1"/>
  <c r="H7" i="1"/>
  <c r="F162" i="1"/>
  <c r="H4" i="1" l="1"/>
</calcChain>
</file>

<file path=xl/sharedStrings.xml><?xml version="1.0" encoding="utf-8"?>
<sst xmlns="http://schemas.openxmlformats.org/spreadsheetml/2006/main" count="462" uniqueCount="93">
  <si>
    <t>Antigüedad UMH</t>
  </si>
  <si>
    <t>Inferior, en más de  4 niveles al del puesto solicitado (1 PUNTO)</t>
  </si>
  <si>
    <t>ptos por mes</t>
  </si>
  <si>
    <t>TOTALES</t>
  </si>
  <si>
    <t>GRADO RECONOCIDO:</t>
  </si>
  <si>
    <t>distinta área funcional</t>
  </si>
  <si>
    <t>EXPERIENCIA EN DESEMPEÑO DE PUESTOS UMH</t>
  </si>
  <si>
    <t>TOTAL APARTADO A)</t>
  </si>
  <si>
    <t>TOTAL APARTADO B)</t>
  </si>
  <si>
    <t>Nivel A1</t>
  </si>
  <si>
    <t>Nivel A2</t>
  </si>
  <si>
    <t>Nivel B1</t>
  </si>
  <si>
    <t>Nivel B2</t>
  </si>
  <si>
    <t>Nivel C1</t>
  </si>
  <si>
    <t>Nivel C2</t>
  </si>
  <si>
    <t>DNI:</t>
  </si>
  <si>
    <t>Nombre Completo:</t>
  </si>
  <si>
    <t>PUNTUACIÓN TOTAL DEL CONCURSO</t>
  </si>
  <si>
    <t>Idioma</t>
  </si>
  <si>
    <t>Inglés</t>
  </si>
  <si>
    <t>Francés</t>
  </si>
  <si>
    <t>Italiano</t>
  </si>
  <si>
    <t>alemán</t>
  </si>
  <si>
    <t>Otros</t>
  </si>
  <si>
    <t>puntuación por nivel</t>
  </si>
  <si>
    <t>TOTAL APARTADO C)</t>
  </si>
  <si>
    <t>fecha desde (dd/mm/aaaa)</t>
  </si>
  <si>
    <t>fecha hasta (dd/mm/aaaa)</t>
  </si>
  <si>
    <t>SUBTOTAL</t>
  </si>
  <si>
    <t>TOTAL ANTIGÜEDAD</t>
  </si>
  <si>
    <t xml:space="preserve">CADA VEZ QUE LA SUMA DE LOS DIAS SUELTOS SUPERA 30, SE GENERA UN NUEVO MES DE TRABAJO </t>
  </si>
  <si>
    <t>Introduce la puntuación correspondiente en la casilla de GRADO RECONOCIDO</t>
  </si>
  <si>
    <t>Nº MESES POR DIAS SUELTOS</t>
  </si>
  <si>
    <t xml:space="preserve">Introduce la puntuación correspondiente en la SIGUIENTE casilla </t>
  </si>
  <si>
    <t>Meses</t>
  </si>
  <si>
    <t>MESES TOTALES</t>
  </si>
  <si>
    <t xml:space="preserve">OTRAS UNIVERSIDADES </t>
  </si>
  <si>
    <t xml:space="preserve"> área funcional asimilada</t>
  </si>
  <si>
    <t>OTRAS ADMINISTRACIONES PUBLICAS</t>
  </si>
  <si>
    <t>Antigüedad TOTAL UMH</t>
  </si>
  <si>
    <t>Horas totales de formación</t>
  </si>
  <si>
    <t>Puntos por hora</t>
  </si>
  <si>
    <t>E. PRUEBA PRACTICA</t>
  </si>
  <si>
    <t>D. OTROS MERITOS</t>
  </si>
  <si>
    <r>
      <t>congresos, publicaciones. Etc.</t>
    </r>
    <r>
      <rPr>
        <i/>
        <sz val="11"/>
        <color theme="0"/>
        <rFont val="Calibri"/>
        <family val="2"/>
        <scheme val="minor"/>
      </rPr>
      <t xml:space="preserve"> </t>
    </r>
    <r>
      <rPr>
        <sz val="11"/>
        <color theme="0"/>
        <rFont val="Calibri"/>
        <family val="2"/>
        <scheme val="minor"/>
      </rPr>
      <t>A valorar por el tribunal</t>
    </r>
  </si>
  <si>
    <t>PUNTOS</t>
  </si>
  <si>
    <t>Diplomado, ingeniero técnico o equivalente</t>
  </si>
  <si>
    <t>Graduado, licenciado, ingeniero o equivalente</t>
  </si>
  <si>
    <t>Máster oficial, DEA o equivalente</t>
  </si>
  <si>
    <t>Doctor o equivalente</t>
  </si>
  <si>
    <t>TITULACION GENERAL</t>
  </si>
  <si>
    <t>TITULACIÓN RELACIONADA</t>
  </si>
  <si>
    <t>marque la puntuación de la titulación correspondiente en la casilla de abajo</t>
  </si>
  <si>
    <t>A.  ANTIGÜEDAD Y GRADO, (máx. 15)</t>
  </si>
  <si>
    <t>ANTIGÜEDAD (máx. 12)</t>
  </si>
  <si>
    <t>Antigüedad otras AAPP            (máx. 6)</t>
  </si>
  <si>
    <t>Antigüedad otras AAPP (máx. 6)</t>
  </si>
  <si>
    <t>Igual o superior al del puesto solicitado 3 PUNTOS)</t>
  </si>
  <si>
    <t>Inferior, como máx en 4 niveles al del puesto solicitado (2 PUNTOS)</t>
  </si>
  <si>
    <t>MAX  11</t>
  </si>
  <si>
    <t>C. FORMACIÓN, (máx. 20)</t>
  </si>
  <si>
    <t>Cursos de formación, máx. 5</t>
  </si>
  <si>
    <t>A1</t>
  </si>
  <si>
    <t>A2</t>
  </si>
  <si>
    <t>B1</t>
  </si>
  <si>
    <t>B2</t>
  </si>
  <si>
    <t>C1</t>
  </si>
  <si>
    <t>C2</t>
  </si>
  <si>
    <t>valenciano, MAX 5</t>
  </si>
  <si>
    <t>idiomas comunitarios:  máx 5</t>
  </si>
  <si>
    <t>Puntos por otras titulaciones, MAX 5 (solo se valorará una)</t>
  </si>
  <si>
    <t>Máster oficial,  o equivalente</t>
  </si>
  <si>
    <t>MAX. 40 puntos</t>
  </si>
  <si>
    <t>MAX. 3 puntos</t>
  </si>
  <si>
    <t>0,015 por hora de cursos impartidos relacionados con el puesto de trabajo, MAX 1</t>
  </si>
  <si>
    <t>TITULACIONES NO OFICIALES: Másteres propios relacionados con la plaza, MAX 1</t>
  </si>
  <si>
    <r>
      <rPr>
        <b/>
        <u/>
        <sz val="9"/>
        <color theme="1"/>
        <rFont val="Calibri"/>
        <family val="2"/>
        <scheme val="minor"/>
      </rPr>
      <t>Específicos</t>
    </r>
    <r>
      <rPr>
        <sz val="9"/>
        <color theme="1"/>
        <rFont val="Calibri"/>
        <family val="2"/>
        <scheme val="minor"/>
      </rPr>
      <t xml:space="preserve"> (mín 3 horas-máx 400 horas). Máximo 5.</t>
    </r>
  </si>
  <si>
    <r>
      <rPr>
        <b/>
        <u/>
        <sz val="9"/>
        <color theme="1"/>
        <rFont val="Calibri"/>
        <family val="2"/>
        <scheme val="minor"/>
      </rPr>
      <t>Generales</t>
    </r>
    <r>
      <rPr>
        <sz val="9"/>
        <color theme="1"/>
        <rFont val="Calibri"/>
        <family val="2"/>
        <scheme val="minor"/>
      </rPr>
      <t xml:space="preserve"> (mín 3 horas-máx 400horas). </t>
    </r>
    <r>
      <rPr>
        <sz val="9"/>
        <color rgb="FFFF0000"/>
        <rFont val="Calibri"/>
        <family val="2"/>
        <scheme val="minor"/>
      </rPr>
      <t>Maximo 2,5 puntos</t>
    </r>
    <r>
      <rPr>
        <b/>
        <sz val="9"/>
        <color rgb="FFFF0000"/>
        <rFont val="Calibri"/>
        <family val="2"/>
        <scheme val="minor"/>
      </rPr>
      <t>.</t>
    </r>
  </si>
  <si>
    <t xml:space="preserve">1º y 2 ejercicio </t>
  </si>
  <si>
    <t>TOTAL APARTADO D =</t>
  </si>
  <si>
    <t xml:space="preserve">igual área funcional </t>
  </si>
  <si>
    <t xml:space="preserve"> subgrupo superior</t>
  </si>
  <si>
    <t xml:space="preserve"> subgrupo/grupo inferior</t>
  </si>
  <si>
    <t xml:space="preserve"> subgrupo/grupo  inferior </t>
  </si>
  <si>
    <r>
      <t xml:space="preserve">EXPERIENCIA EN DESEMPEÑO DE PUESTOS OTRAS UNIVER/AAPP </t>
    </r>
    <r>
      <rPr>
        <b/>
        <sz val="10"/>
        <color theme="1"/>
        <rFont val="Calibri"/>
        <family val="2"/>
        <scheme val="minor"/>
      </rPr>
      <t xml:space="preserve">en igual área funcional </t>
    </r>
  </si>
  <si>
    <t xml:space="preserve">  subgrupo/grupo inferior</t>
  </si>
  <si>
    <t>subgrupo superior</t>
  </si>
  <si>
    <t>subgrupo/grupo inferior</t>
  </si>
  <si>
    <t>B. EXPERIENCIA EN EL DESEMPEÑO DE PUESTOS EN FUNCION DE LOS DIFERENTES GRUPOS/SUBGRUPOS Y AREA FUNCIONAL DEL PUESTO CONVOCADO (máx. 22)</t>
  </si>
  <si>
    <t xml:space="preserve">Igual área funcional </t>
  </si>
  <si>
    <t xml:space="preserve"> Igual área funcional </t>
  </si>
  <si>
    <t xml:space="preserve">AUTOBAREMACIÓN CONCURSO DE MERITOS A1/A2 </t>
  </si>
  <si>
    <t>AUTOBAREMACIÓN CONCURSO DE MERITOS A1/A2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</si>
</sst>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0"/>
    <numFmt numFmtId="166" formatCode="0.00000"/>
    <numFmt numFmtId="167" formatCode="0.000"/>
  </numFmts>
  <fonts count="18" x14ac:knownFonts="1">
    <font>
      <sz val="11"/>
      <color theme="1"/>
      <name val="Calibri"/>
      <family val="2"/>
      <scheme val="minor"/>
    </font>
    <font>
      <sz val="9"/>
      <color theme="1"/>
      <name val="Calibri"/>
      <family val="2"/>
      <scheme val="minor"/>
    </font>
    <font>
      <sz val="10"/>
      <color theme="1"/>
      <name val="Calibri"/>
      <family val="2"/>
      <scheme val="minor"/>
    </font>
    <font>
      <b/>
      <sz val="16"/>
      <color theme="1"/>
      <name val="Calibri"/>
      <family val="2"/>
      <scheme val="minor"/>
    </font>
    <font>
      <b/>
      <sz val="11"/>
      <color rgb="FFFF0000"/>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b/>
      <sz val="10"/>
      <color theme="1"/>
      <name val="Calibri"/>
      <family val="2"/>
      <scheme val="minor"/>
    </font>
    <font>
      <b/>
      <sz val="9"/>
      <color theme="1"/>
      <name val="Calibri"/>
      <family val="2"/>
      <scheme val="minor"/>
    </font>
    <font>
      <b/>
      <u/>
      <sz val="11"/>
      <color theme="1"/>
      <name val="Calibri"/>
      <family val="2"/>
      <scheme val="minor"/>
    </font>
    <font>
      <sz val="11"/>
      <color theme="0"/>
      <name val="Calibri"/>
      <family val="2"/>
      <scheme val="minor"/>
    </font>
    <font>
      <i/>
      <sz val="11"/>
      <color theme="0"/>
      <name val="Calibri"/>
      <family val="2"/>
      <scheme val="minor"/>
    </font>
    <font>
      <b/>
      <u/>
      <sz val="9"/>
      <color theme="1"/>
      <name val="Calibri"/>
      <family val="2"/>
      <scheme val="minor"/>
    </font>
    <font>
      <b/>
      <sz val="9"/>
      <color rgb="FFFF0000"/>
      <name val="Calibri"/>
      <family val="2"/>
      <scheme val="minor"/>
    </font>
    <font>
      <sz val="9"/>
      <color rgb="FFFF0000"/>
      <name val="Calibri"/>
      <family val="2"/>
      <scheme val="minor"/>
    </font>
    <font>
      <b/>
      <sz val="12"/>
      <color theme="1"/>
      <name val="Calibri"/>
      <family val="2"/>
      <scheme val="minor"/>
    </font>
    <font>
      <b/>
      <sz val="16"/>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7" tint="-0.249977111117893"/>
        <bgColor indexed="64"/>
      </patternFill>
    </fill>
    <fill>
      <patternFill patternType="solid">
        <fgColor rgb="FF00B050"/>
        <bgColor indexed="64"/>
      </patternFill>
    </fill>
    <fill>
      <patternFill patternType="solid">
        <fgColor theme="2"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s>
  <cellStyleXfs count="1">
    <xf numFmtId="0" fontId="0" fillId="0" borderId="0"/>
  </cellStyleXfs>
  <cellXfs count="243">
    <xf numFmtId="0" fontId="0" fillId="0" borderId="0" xfId="0"/>
    <xf numFmtId="0" fontId="0" fillId="0" borderId="0" xfId="0" applyAlignment="1">
      <alignment horizontal="center"/>
    </xf>
    <xf numFmtId="0" fontId="0" fillId="0" borderId="1" xfId="0" applyBorder="1" applyAlignment="1">
      <alignment horizontal="right"/>
    </xf>
    <xf numFmtId="0" fontId="0" fillId="0" borderId="1" xfId="0" applyBorder="1"/>
    <xf numFmtId="0" fontId="0" fillId="0" borderId="1" xfId="0" applyBorder="1" applyAlignment="1">
      <alignment wrapText="1"/>
    </xf>
    <xf numFmtId="0" fontId="0" fillId="0" borderId="2" xfId="0" applyBorder="1"/>
    <xf numFmtId="0" fontId="2" fillId="0" borderId="0" xfId="0" applyFont="1" applyAlignment="1">
      <alignment wrapText="1"/>
    </xf>
    <xf numFmtId="0" fontId="2" fillId="0" borderId="0" xfId="0" applyFont="1" applyAlignment="1">
      <alignment horizontal="center" vertical="center"/>
    </xf>
    <xf numFmtId="0" fontId="0" fillId="6" borderId="8" xfId="0" applyFill="1" applyBorder="1"/>
    <xf numFmtId="0" fontId="0" fillId="4" borderId="7" xfId="0" applyFill="1" applyBorder="1"/>
    <xf numFmtId="0" fontId="0" fillId="4" borderId="8" xfId="0" applyFill="1" applyBorder="1"/>
    <xf numFmtId="0" fontId="0" fillId="2" borderId="2" xfId="0" applyFill="1" applyBorder="1"/>
    <xf numFmtId="0" fontId="0" fillId="2" borderId="9" xfId="0" applyFill="1" applyBorder="1"/>
    <xf numFmtId="0" fontId="0" fillId="0" borderId="1" xfId="0" applyBorder="1" applyAlignment="1">
      <alignment horizontal="left"/>
    </xf>
    <xf numFmtId="0" fontId="0" fillId="0" borderId="3" xfId="0" applyBorder="1" applyAlignment="1">
      <alignment horizontal="right"/>
    </xf>
    <xf numFmtId="0" fontId="0" fillId="0" borderId="3" xfId="0" applyBorder="1" applyAlignment="1">
      <alignment horizontal="left"/>
    </xf>
    <xf numFmtId="0" fontId="3" fillId="0" borderId="0" xfId="0" applyFont="1" applyBorder="1" applyAlignment="1">
      <alignment horizontal="center"/>
    </xf>
    <xf numFmtId="0" fontId="3" fillId="0" borderId="1" xfId="0" applyFont="1" applyBorder="1" applyAlignment="1">
      <alignment horizontal="right"/>
    </xf>
    <xf numFmtId="1" fontId="0" fillId="0" borderId="1" xfId="0" applyNumberFormat="1" applyBorder="1"/>
    <xf numFmtId="0" fontId="0" fillId="0" borderId="0" xfId="0" applyBorder="1"/>
    <xf numFmtId="0" fontId="0" fillId="0" borderId="0" xfId="0" applyBorder="1" applyAlignment="1">
      <alignment horizontal="right"/>
    </xf>
    <xf numFmtId="164" fontId="0" fillId="0" borderId="0" xfId="0" applyNumberFormat="1" applyBorder="1"/>
    <xf numFmtId="165" fontId="0" fillId="0" borderId="0" xfId="0" applyNumberFormat="1"/>
    <xf numFmtId="0" fontId="0" fillId="8" borderId="1" xfId="0" applyFill="1" applyBorder="1" applyAlignment="1">
      <alignment horizontal="right"/>
    </xf>
    <xf numFmtId="165" fontId="0" fillId="0" borderId="1" xfId="0" applyNumberFormat="1" applyBorder="1"/>
    <xf numFmtId="165" fontId="0" fillId="6" borderId="0" xfId="0" applyNumberFormat="1" applyFill="1"/>
    <xf numFmtId="0" fontId="0" fillId="0" borderId="1" xfId="0" applyBorder="1" applyAlignment="1"/>
    <xf numFmtId="1" fontId="0" fillId="0" borderId="0" xfId="0" applyNumberFormat="1"/>
    <xf numFmtId="165" fontId="0" fillId="9" borderId="1" xfId="0" applyNumberFormat="1" applyFill="1" applyBorder="1"/>
    <xf numFmtId="165" fontId="0" fillId="8" borderId="1" xfId="0" applyNumberFormat="1" applyFill="1" applyBorder="1" applyAlignment="1">
      <alignment horizontal="right"/>
    </xf>
    <xf numFmtId="0" fontId="0" fillId="0" borderId="1" xfId="0" applyBorder="1"/>
    <xf numFmtId="0" fontId="0" fillId="0" borderId="1" xfId="0" applyBorder="1"/>
    <xf numFmtId="0" fontId="0" fillId="0" borderId="1" xfId="0" applyBorder="1"/>
    <xf numFmtId="1" fontId="0" fillId="0" borderId="1" xfId="0" applyNumberFormat="1" applyBorder="1"/>
    <xf numFmtId="0" fontId="5" fillId="9" borderId="9" xfId="0" applyFont="1" applyFill="1" applyBorder="1" applyAlignment="1">
      <alignment horizontal="right"/>
    </xf>
    <xf numFmtId="165" fontId="5" fillId="9" borderId="4" xfId="0" applyNumberFormat="1" applyFont="1" applyFill="1" applyBorder="1"/>
    <xf numFmtId="1" fontId="0" fillId="9" borderId="0" xfId="0" applyNumberFormat="1" applyFill="1" applyBorder="1" applyAlignment="1">
      <alignment horizontal="center"/>
    </xf>
    <xf numFmtId="165" fontId="5" fillId="8" borderId="12" xfId="0" applyNumberFormat="1" applyFont="1" applyFill="1" applyBorder="1"/>
    <xf numFmtId="165" fontId="4" fillId="6" borderId="5" xfId="0" applyNumberFormat="1" applyFont="1" applyFill="1" applyBorder="1"/>
    <xf numFmtId="0" fontId="4" fillId="6" borderId="5" xfId="0" applyFont="1" applyFill="1" applyBorder="1"/>
    <xf numFmtId="0" fontId="4" fillId="4" borderId="6" xfId="0" applyFont="1" applyFill="1" applyBorder="1"/>
    <xf numFmtId="0" fontId="4" fillId="6" borderId="6" xfId="0" applyFont="1" applyFill="1" applyBorder="1"/>
    <xf numFmtId="0" fontId="4" fillId="5" borderId="5" xfId="0" applyFont="1" applyFill="1" applyBorder="1"/>
    <xf numFmtId="0" fontId="4" fillId="5" borderId="6" xfId="0" applyFont="1" applyFill="1" applyBorder="1" applyAlignment="1">
      <alignment horizontal="right"/>
    </xf>
    <xf numFmtId="0" fontId="4" fillId="5" borderId="8" xfId="0" applyFont="1" applyFill="1" applyBorder="1" applyAlignment="1">
      <alignment horizontal="right"/>
    </xf>
    <xf numFmtId="165" fontId="5" fillId="8" borderId="1" xfId="0" applyNumberFormat="1" applyFont="1" applyFill="1" applyBorder="1"/>
    <xf numFmtId="1" fontId="0" fillId="8" borderId="1" xfId="0" applyNumberFormat="1" applyFill="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0" fillId="0" borderId="0" xfId="0" applyBorder="1" applyAlignment="1">
      <alignment horizontal="center" vertical="center"/>
    </xf>
    <xf numFmtId="0" fontId="4" fillId="5" borderId="7" xfId="0" applyFont="1" applyFill="1" applyBorder="1"/>
    <xf numFmtId="0" fontId="0" fillId="0" borderId="15" xfId="0" applyBorder="1"/>
    <xf numFmtId="165" fontId="4" fillId="4" borderId="6" xfId="0" applyNumberFormat="1" applyFont="1" applyFill="1" applyBorder="1"/>
    <xf numFmtId="0" fontId="0" fillId="0" borderId="0" xfId="0" applyNumberFormat="1"/>
    <xf numFmtId="0" fontId="0" fillId="7" borderId="5" xfId="0" applyFill="1" applyBorder="1"/>
    <xf numFmtId="0" fontId="0" fillId="7" borderId="2" xfId="0" applyFill="1" applyBorder="1" applyAlignment="1">
      <alignment horizontal="right"/>
    </xf>
    <xf numFmtId="165" fontId="7" fillId="8" borderId="8" xfId="0" applyNumberFormat="1" applyFont="1" applyFill="1" applyBorder="1" applyAlignment="1">
      <alignment horizontal="center"/>
    </xf>
    <xf numFmtId="0" fontId="5" fillId="9" borderId="5" xfId="0" applyFont="1" applyFill="1" applyBorder="1" applyAlignment="1">
      <alignment horizontal="right"/>
    </xf>
    <xf numFmtId="0" fontId="0" fillId="7" borderId="5" xfId="0" applyFill="1" applyBorder="1" applyAlignment="1">
      <alignment horizontal="right"/>
    </xf>
    <xf numFmtId="165" fontId="0" fillId="4" borderId="1" xfId="0" applyNumberFormat="1" applyFont="1" applyFill="1" applyBorder="1" applyAlignment="1">
      <alignment horizontal="right" vertical="center" wrapText="1"/>
    </xf>
    <xf numFmtId="164" fontId="0" fillId="0" borderId="1" xfId="0" applyNumberFormat="1" applyBorder="1" applyProtection="1">
      <protection locked="0"/>
    </xf>
    <xf numFmtId="0" fontId="3" fillId="0" borderId="1" xfId="0" applyFont="1" applyBorder="1" applyAlignment="1" applyProtection="1">
      <alignment horizontal="center"/>
      <protection locked="0"/>
    </xf>
    <xf numFmtId="165" fontId="0" fillId="6" borderId="5" xfId="0" applyNumberFormat="1" applyFill="1" applyBorder="1" applyProtection="1">
      <protection locked="0"/>
    </xf>
    <xf numFmtId="0" fontId="0" fillId="0" borderId="1" xfId="0" applyBorder="1" applyProtection="1">
      <protection locked="0"/>
    </xf>
    <xf numFmtId="0" fontId="0" fillId="7" borderId="5" xfId="0" applyFill="1" applyBorder="1" applyProtection="1">
      <protection locked="0"/>
    </xf>
    <xf numFmtId="0" fontId="6" fillId="0" borderId="5" xfId="0" applyFont="1" applyFill="1" applyBorder="1" applyAlignment="1"/>
    <xf numFmtId="0" fontId="6" fillId="0" borderId="0" xfId="0" applyFont="1" applyFill="1" applyBorder="1" applyAlignment="1"/>
    <xf numFmtId="0" fontId="6" fillId="0" borderId="6" xfId="0" applyFont="1" applyFill="1" applyBorder="1" applyAlignment="1"/>
    <xf numFmtId="0" fontId="5" fillId="12" borderId="5" xfId="0" applyFont="1" applyFill="1" applyBorder="1" applyAlignment="1">
      <alignment horizontal="center"/>
    </xf>
    <xf numFmtId="0" fontId="6" fillId="0" borderId="5" xfId="0" applyFont="1" applyFill="1" applyBorder="1" applyAlignment="1">
      <alignment horizontal="center"/>
    </xf>
    <xf numFmtId="0" fontId="6" fillId="0" borderId="0" xfId="0" applyFont="1" applyFill="1" applyBorder="1" applyAlignment="1">
      <alignment horizontal="center"/>
    </xf>
    <xf numFmtId="0" fontId="0" fillId="0" borderId="0" xfId="0" applyFill="1" applyBorder="1" applyAlignment="1">
      <alignment horizontal="right"/>
    </xf>
    <xf numFmtId="0" fontId="1" fillId="0" borderId="0" xfId="0" applyFont="1" applyFill="1" applyAlignment="1">
      <alignment horizontal="center"/>
    </xf>
    <xf numFmtId="0" fontId="1" fillId="0" borderId="0" xfId="0" applyFont="1" applyFill="1" applyBorder="1" applyAlignment="1">
      <alignment horizontal="center"/>
    </xf>
    <xf numFmtId="0" fontId="5" fillId="6" borderId="0" xfId="0" applyFont="1" applyFill="1"/>
    <xf numFmtId="166" fontId="5" fillId="0" borderId="5" xfId="0" applyNumberFormat="1" applyFont="1" applyFill="1" applyBorder="1" applyAlignment="1">
      <alignment horizontal="right"/>
    </xf>
    <xf numFmtId="0" fontId="5" fillId="6" borderId="1" xfId="0" applyFont="1" applyFill="1" applyBorder="1" applyAlignment="1">
      <alignment horizontal="right"/>
    </xf>
    <xf numFmtId="0" fontId="0" fillId="8" borderId="3" xfId="0" applyFill="1" applyBorder="1" applyAlignment="1">
      <alignment horizontal="right"/>
    </xf>
    <xf numFmtId="165" fontId="5" fillId="8" borderId="3" xfId="0" applyNumberFormat="1" applyFont="1" applyFill="1" applyBorder="1"/>
    <xf numFmtId="0" fontId="0" fillId="0" borderId="4" xfId="0" applyBorder="1"/>
    <xf numFmtId="165" fontId="0" fillId="9" borderId="4" xfId="0" applyNumberFormat="1" applyFill="1" applyBorder="1"/>
    <xf numFmtId="0" fontId="5" fillId="0" borderId="0" xfId="0" applyFont="1" applyFill="1" applyBorder="1" applyAlignment="1"/>
    <xf numFmtId="166" fontId="5" fillId="0" borderId="0" xfId="0" applyNumberFormat="1" applyFont="1" applyFill="1" applyBorder="1" applyAlignment="1">
      <alignment horizontal="right"/>
    </xf>
    <xf numFmtId="165" fontId="5" fillId="8" borderId="15" xfId="0" applyNumberFormat="1" applyFont="1" applyFill="1" applyBorder="1"/>
    <xf numFmtId="0" fontId="5" fillId="13" borderId="5" xfId="0" applyFont="1" applyFill="1" applyBorder="1" applyAlignment="1">
      <alignment horizontal="center"/>
    </xf>
    <xf numFmtId="165" fontId="5" fillId="0" borderId="5" xfId="0" applyNumberFormat="1" applyFont="1" applyFill="1" applyBorder="1"/>
    <xf numFmtId="1" fontId="0" fillId="8" borderId="3" xfId="0" applyNumberFormat="1" applyFill="1" applyBorder="1" applyAlignment="1">
      <alignment horizontal="center"/>
    </xf>
    <xf numFmtId="165" fontId="5" fillId="0" borderId="5" xfId="0" applyNumberFormat="1" applyFont="1" applyBorder="1"/>
    <xf numFmtId="0" fontId="0" fillId="0" borderId="1" xfId="0" applyBorder="1" applyAlignment="1">
      <alignment horizontal="center"/>
    </xf>
    <xf numFmtId="0" fontId="0" fillId="0" borderId="4" xfId="0" applyBorder="1" applyProtection="1">
      <protection locked="0"/>
    </xf>
    <xf numFmtId="0" fontId="0" fillId="7" borderId="5" xfId="0" applyFont="1" applyFill="1" applyBorder="1" applyAlignment="1" applyProtection="1">
      <alignment horizontal="center"/>
      <protection locked="0"/>
    </xf>
    <xf numFmtId="0" fontId="0" fillId="8" borderId="3" xfId="0" applyFill="1" applyBorder="1" applyAlignment="1">
      <alignment horizontal="right"/>
    </xf>
    <xf numFmtId="165" fontId="5" fillId="8" borderId="3" xfId="0" applyNumberFormat="1" applyFont="1" applyFill="1" applyBorder="1"/>
    <xf numFmtId="0" fontId="0" fillId="0" borderId="1" xfId="0" applyBorder="1" applyAlignment="1">
      <alignment horizontal="right"/>
    </xf>
    <xf numFmtId="0" fontId="0" fillId="0" borderId="1" xfId="0" applyBorder="1"/>
    <xf numFmtId="0" fontId="0" fillId="0" borderId="1" xfId="0" applyBorder="1" applyAlignment="1">
      <alignment horizontal="left"/>
    </xf>
    <xf numFmtId="0" fontId="0" fillId="0" borderId="3" xfId="0" applyBorder="1" applyAlignment="1">
      <alignment horizontal="right"/>
    </xf>
    <xf numFmtId="0" fontId="0" fillId="0" borderId="3" xfId="0" applyBorder="1" applyAlignment="1">
      <alignment horizontal="left"/>
    </xf>
    <xf numFmtId="0" fontId="4" fillId="5" borderId="5" xfId="0" applyFont="1" applyFill="1" applyBorder="1"/>
    <xf numFmtId="0" fontId="4" fillId="5" borderId="6" xfId="0" applyFont="1" applyFill="1" applyBorder="1" applyAlignment="1">
      <alignment horizontal="right"/>
    </xf>
    <xf numFmtId="0" fontId="4" fillId="5" borderId="8" xfId="0" applyFont="1" applyFill="1" applyBorder="1" applyAlignment="1">
      <alignment horizontal="right"/>
    </xf>
    <xf numFmtId="0" fontId="4" fillId="5" borderId="7" xfId="0" applyFont="1" applyFill="1" applyBorder="1"/>
    <xf numFmtId="0" fontId="0" fillId="0" borderId="15" xfId="0" applyBorder="1"/>
    <xf numFmtId="0" fontId="0" fillId="7" borderId="5" xfId="0" applyFill="1" applyBorder="1"/>
    <xf numFmtId="0" fontId="0" fillId="7" borderId="2" xfId="0" applyFill="1" applyBorder="1" applyAlignment="1">
      <alignment horizontal="right"/>
    </xf>
    <xf numFmtId="0" fontId="0" fillId="7" borderId="5" xfId="0" applyFill="1" applyBorder="1" applyAlignment="1">
      <alignment horizontal="right"/>
    </xf>
    <xf numFmtId="0" fontId="0" fillId="0" borderId="1" xfId="0" applyBorder="1" applyProtection="1">
      <protection locked="0"/>
    </xf>
    <xf numFmtId="0" fontId="0" fillId="7" borderId="5" xfId="0" applyFill="1" applyBorder="1" applyProtection="1">
      <protection locked="0"/>
    </xf>
    <xf numFmtId="0" fontId="6" fillId="0" borderId="5" xfId="0" applyFont="1" applyFill="1" applyBorder="1" applyAlignment="1"/>
    <xf numFmtId="0" fontId="6" fillId="0" borderId="0" xfId="0" applyFont="1" applyFill="1" applyBorder="1" applyAlignment="1"/>
    <xf numFmtId="0" fontId="6" fillId="0" borderId="6" xfId="0" applyFont="1" applyFill="1" applyBorder="1" applyAlignment="1"/>
    <xf numFmtId="0" fontId="5" fillId="12" borderId="5" xfId="0" applyFont="1" applyFill="1" applyBorder="1" applyAlignment="1">
      <alignment horizontal="center"/>
    </xf>
    <xf numFmtId="0" fontId="6" fillId="0" borderId="5" xfId="0" applyFont="1" applyFill="1" applyBorder="1" applyAlignment="1">
      <alignment horizontal="center"/>
    </xf>
    <xf numFmtId="0" fontId="0" fillId="0" borderId="0" xfId="0" applyFill="1" applyBorder="1" applyAlignment="1">
      <alignment horizontal="right"/>
    </xf>
    <xf numFmtId="0" fontId="1" fillId="0" borderId="0" xfId="0" applyFont="1" applyFill="1" applyBorder="1" applyAlignment="1" applyProtection="1">
      <alignment wrapText="1"/>
      <protection locked="0"/>
    </xf>
    <xf numFmtId="0" fontId="0" fillId="0" borderId="0" xfId="0" applyFill="1" applyAlignment="1">
      <alignment wrapText="1"/>
    </xf>
    <xf numFmtId="0" fontId="0" fillId="0" borderId="0" xfId="0" applyFill="1"/>
    <xf numFmtId="0" fontId="0" fillId="0" borderId="4" xfId="0" applyBorder="1"/>
    <xf numFmtId="0" fontId="0" fillId="0" borderId="1" xfId="0" applyBorder="1" applyAlignment="1">
      <alignment horizontal="center"/>
    </xf>
    <xf numFmtId="0" fontId="0" fillId="0" borderId="4" xfId="0" applyBorder="1" applyProtection="1">
      <protection locked="0"/>
    </xf>
    <xf numFmtId="0" fontId="5" fillId="7" borderId="5" xfId="0" applyFont="1" applyFill="1" applyBorder="1" applyAlignment="1" applyProtection="1">
      <alignment horizontal="center"/>
      <protection locked="0"/>
    </xf>
    <xf numFmtId="0" fontId="0" fillId="7" borderId="5" xfId="0" applyFont="1" applyFill="1" applyBorder="1" applyAlignment="1" applyProtection="1">
      <alignment horizontal="center"/>
      <protection locked="0"/>
    </xf>
    <xf numFmtId="0" fontId="4" fillId="8" borderId="5" xfId="0" applyFont="1" applyFill="1" applyBorder="1"/>
    <xf numFmtId="0" fontId="4" fillId="14" borderId="5" xfId="0" applyFont="1" applyFill="1" applyBorder="1"/>
    <xf numFmtId="0" fontId="9" fillId="14" borderId="5" xfId="0" applyFont="1" applyFill="1" applyBorder="1" applyAlignment="1">
      <alignment horizontal="center" wrapText="1"/>
    </xf>
    <xf numFmtId="165" fontId="5" fillId="0" borderId="5" xfId="0" applyNumberFormat="1" applyFont="1" applyBorder="1"/>
    <xf numFmtId="0" fontId="1" fillId="0" borderId="0" xfId="0" applyFont="1" applyFill="1" applyAlignment="1">
      <alignment horizontal="center"/>
    </xf>
    <xf numFmtId="0" fontId="0" fillId="0" borderId="0" xfId="0"/>
    <xf numFmtId="0" fontId="2" fillId="0" borderId="0" xfId="0" applyFont="1" applyAlignment="1">
      <alignment wrapText="1"/>
    </xf>
    <xf numFmtId="0" fontId="2" fillId="0" borderId="0" xfId="0" applyFont="1" applyAlignment="1">
      <alignment horizontal="center" vertical="center"/>
    </xf>
    <xf numFmtId="0" fontId="0" fillId="0" borderId="0" xfId="0" applyBorder="1"/>
    <xf numFmtId="164" fontId="0" fillId="0" borderId="1" xfId="0" applyNumberFormat="1" applyBorder="1" applyProtection="1">
      <protection locked="0"/>
    </xf>
    <xf numFmtId="0" fontId="6" fillId="0" borderId="0" xfId="0" applyFont="1" applyFill="1" applyBorder="1" applyAlignment="1">
      <alignment horizontal="center"/>
    </xf>
    <xf numFmtId="0" fontId="1" fillId="0" borderId="0" xfId="0" applyFont="1" applyFill="1" applyBorder="1" applyAlignment="1">
      <alignment horizontal="center"/>
    </xf>
    <xf numFmtId="166" fontId="5" fillId="0" borderId="5" xfId="0" applyNumberFormat="1" applyFont="1" applyFill="1" applyBorder="1" applyAlignment="1">
      <alignment horizontal="right"/>
    </xf>
    <xf numFmtId="0" fontId="5" fillId="13" borderId="5" xfId="0" applyFont="1" applyFill="1" applyBorder="1" applyAlignment="1">
      <alignment horizontal="center"/>
    </xf>
    <xf numFmtId="165" fontId="5" fillId="0" borderId="5" xfId="0" applyNumberFormat="1" applyFont="1" applyFill="1" applyBorder="1"/>
    <xf numFmtId="165" fontId="0" fillId="0" borderId="0" xfId="0" applyNumberFormat="1" applyFont="1" applyFill="1" applyBorder="1" applyAlignment="1">
      <alignment horizontal="right" vertical="center" wrapText="1"/>
    </xf>
    <xf numFmtId="167" fontId="0" fillId="0" borderId="1" xfId="0" applyNumberFormat="1" applyBorder="1"/>
    <xf numFmtId="167" fontId="0" fillId="9" borderId="1" xfId="0" applyNumberFormat="1" applyFill="1" applyBorder="1"/>
    <xf numFmtId="0" fontId="11" fillId="15" borderId="5" xfId="0" applyFont="1" applyFill="1" applyBorder="1" applyAlignment="1">
      <alignment wrapText="1"/>
    </xf>
    <xf numFmtId="0" fontId="0" fillId="0" borderId="5" xfId="0" applyFont="1" applyFill="1" applyBorder="1" applyAlignment="1" applyProtection="1">
      <alignment wrapText="1"/>
      <protection locked="0"/>
    </xf>
    <xf numFmtId="0" fontId="0" fillId="0" borderId="5" xfId="0" applyBorder="1" applyProtection="1">
      <protection locked="0"/>
    </xf>
    <xf numFmtId="0" fontId="6" fillId="0" borderId="0" xfId="0" applyFont="1" applyFill="1" applyBorder="1" applyAlignment="1">
      <alignment horizontal="center"/>
    </xf>
    <xf numFmtId="0" fontId="1" fillId="0" borderId="0" xfId="0" applyFont="1" applyFill="1" applyBorder="1" applyAlignment="1" applyProtection="1">
      <alignment horizontal="left" wrapText="1"/>
      <protection locked="0"/>
    </xf>
    <xf numFmtId="0" fontId="0" fillId="0" borderId="0" xfId="0" applyBorder="1" applyAlignment="1">
      <alignment horizontal="left"/>
    </xf>
    <xf numFmtId="0" fontId="5" fillId="7" borderId="1" xfId="0" applyFont="1" applyFill="1" applyBorder="1" applyAlignment="1" applyProtection="1">
      <alignment wrapText="1"/>
      <protection locked="0"/>
    </xf>
    <xf numFmtId="0" fontId="5" fillId="7" borderId="1" xfId="0" applyFont="1" applyFill="1" applyBorder="1" applyAlignment="1" applyProtection="1">
      <alignment horizontal="center" wrapText="1"/>
      <protection locked="0"/>
    </xf>
    <xf numFmtId="0" fontId="5" fillId="0" borderId="0" xfId="0" applyFont="1" applyFill="1" applyBorder="1" applyAlignment="1" applyProtection="1">
      <alignment wrapText="1"/>
      <protection locked="0"/>
    </xf>
    <xf numFmtId="0" fontId="1" fillId="0" borderId="1" xfId="0" applyFont="1" applyBorder="1" applyAlignment="1">
      <alignment wrapText="1"/>
    </xf>
    <xf numFmtId="0" fontId="0" fillId="0" borderId="1" xfId="0" applyFont="1" applyFill="1" applyBorder="1" applyAlignment="1" applyProtection="1">
      <alignment wrapText="1"/>
      <protection locked="0"/>
    </xf>
    <xf numFmtId="0" fontId="0" fillId="0" borderId="1" xfId="0" applyFont="1" applyFill="1" applyBorder="1" applyAlignment="1" applyProtection="1">
      <alignment horizontal="left" wrapText="1"/>
      <protection locked="0"/>
    </xf>
    <xf numFmtId="0" fontId="0" fillId="0" borderId="1" xfId="0" applyFont="1" applyBorder="1" applyAlignment="1">
      <alignment horizontal="left"/>
    </xf>
    <xf numFmtId="0" fontId="0" fillId="0" borderId="0" xfId="0" applyFont="1" applyFill="1" applyBorder="1" applyAlignment="1" applyProtection="1">
      <alignment wrapText="1"/>
      <protection locked="0"/>
    </xf>
    <xf numFmtId="0" fontId="6" fillId="0" borderId="0" xfId="0" applyFont="1" applyFill="1" applyBorder="1" applyAlignment="1">
      <alignment horizontal="center"/>
    </xf>
    <xf numFmtId="0" fontId="5" fillId="7" borderId="1" xfId="0" applyFont="1" applyFill="1" applyBorder="1" applyAlignment="1" applyProtection="1">
      <alignment wrapText="1"/>
    </xf>
    <xf numFmtId="0" fontId="6" fillId="0" borderId="5" xfId="0" applyFont="1" applyFill="1" applyBorder="1" applyAlignment="1" applyProtection="1">
      <alignment horizontal="center"/>
      <protection locked="0"/>
    </xf>
    <xf numFmtId="0" fontId="0" fillId="7" borderId="5" xfId="0" applyFont="1" applyFill="1" applyBorder="1" applyAlignment="1" applyProtection="1">
      <alignment horizontal="center"/>
    </xf>
    <xf numFmtId="0" fontId="6" fillId="0" borderId="0" xfId="0" applyFont="1" applyFill="1" applyBorder="1" applyAlignment="1">
      <alignment horizontal="center"/>
    </xf>
    <xf numFmtId="0" fontId="0" fillId="6" borderId="1" xfId="0" applyFill="1" applyBorder="1" applyAlignment="1">
      <alignment horizontal="center"/>
    </xf>
    <xf numFmtId="0" fontId="17" fillId="0" borderId="18" xfId="0" applyFont="1" applyFill="1" applyBorder="1" applyAlignment="1">
      <alignment horizontal="center"/>
    </xf>
    <xf numFmtId="0" fontId="6" fillId="8" borderId="5" xfId="0" applyFont="1" applyFill="1" applyBorder="1" applyAlignment="1">
      <alignment horizontal="center" vertical="center"/>
    </xf>
    <xf numFmtId="0" fontId="5" fillId="0" borderId="0" xfId="0" applyFont="1" applyFill="1" applyBorder="1" applyAlignment="1" applyProtection="1">
      <alignment horizontal="right" wrapText="1"/>
      <protection locked="0"/>
    </xf>
    <xf numFmtId="0" fontId="16" fillId="2" borderId="9" xfId="0" applyFont="1" applyFill="1" applyBorder="1"/>
    <xf numFmtId="0" fontId="6" fillId="0" borderId="0" xfId="0" applyFont="1" applyFill="1" applyBorder="1" applyAlignment="1">
      <alignment horizontal="center"/>
    </xf>
    <xf numFmtId="0" fontId="5" fillId="0" borderId="4" xfId="0" applyFont="1" applyBorder="1" applyAlignment="1">
      <alignment vertical="center"/>
    </xf>
    <xf numFmtId="164" fontId="0" fillId="0" borderId="1" xfId="0" applyNumberFormat="1" applyFill="1" applyBorder="1" applyProtection="1">
      <protection locked="0"/>
    </xf>
    <xf numFmtId="1" fontId="0" fillId="0" borderId="1" xfId="0" applyNumberFormat="1" applyFill="1" applyBorder="1"/>
    <xf numFmtId="0" fontId="0" fillId="0" borderId="1" xfId="0" applyFill="1" applyBorder="1"/>
    <xf numFmtId="0" fontId="0" fillId="0" borderId="3"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1" fillId="8" borderId="1" xfId="0" applyFont="1" applyFill="1" applyBorder="1" applyAlignment="1">
      <alignment horizontal="center"/>
    </xf>
    <xf numFmtId="0" fontId="1" fillId="8" borderId="4" xfId="0" applyFont="1" applyFill="1" applyBorder="1" applyAlignment="1">
      <alignment horizontal="center"/>
    </xf>
    <xf numFmtId="0" fontId="6" fillId="0" borderId="0" xfId="0" applyFont="1" applyFill="1" applyBorder="1" applyAlignment="1">
      <alignment horizontal="center"/>
    </xf>
    <xf numFmtId="0" fontId="5" fillId="0" borderId="0" xfId="0" applyFont="1" applyFill="1" applyBorder="1" applyAlignment="1">
      <alignment horizontal="center"/>
    </xf>
    <xf numFmtId="0" fontId="10" fillId="0" borderId="6" xfId="0" applyFont="1" applyFill="1" applyBorder="1" applyAlignment="1">
      <alignment horizontal="center"/>
    </xf>
    <xf numFmtId="0" fontId="10" fillId="0" borderId="8" xfId="0" applyFont="1" applyFill="1" applyBorder="1" applyAlignment="1">
      <alignment horizontal="center"/>
    </xf>
    <xf numFmtId="0" fontId="8" fillId="0" borderId="3" xfId="0" applyFont="1" applyBorder="1" applyAlignment="1">
      <alignment horizontal="center" vertical="center"/>
    </xf>
    <xf numFmtId="0" fontId="2" fillId="0" borderId="4" xfId="0" applyFont="1" applyBorder="1" applyAlignment="1">
      <alignment horizontal="center" vertical="center"/>
    </xf>
    <xf numFmtId="0" fontId="6" fillId="0" borderId="6" xfId="0" applyFont="1" applyFill="1" applyBorder="1" applyAlignment="1">
      <alignment horizontal="center"/>
    </xf>
    <xf numFmtId="0" fontId="6" fillId="0" borderId="8" xfId="0" applyFont="1" applyFill="1" applyBorder="1" applyAlignment="1">
      <alignment horizontal="center"/>
    </xf>
    <xf numFmtId="0" fontId="6" fillId="0" borderId="20" xfId="0" applyFont="1" applyFill="1" applyBorder="1" applyAlignment="1">
      <alignment horizontal="center"/>
    </xf>
    <xf numFmtId="0" fontId="6" fillId="0" borderId="21" xfId="0" applyFont="1" applyFill="1" applyBorder="1" applyAlignment="1">
      <alignment horizontal="center"/>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5" fillId="12" borderId="15" xfId="0" applyFont="1" applyFill="1" applyBorder="1" applyAlignment="1">
      <alignment horizontal="center"/>
    </xf>
    <xf numFmtId="0" fontId="5" fillId="12" borderId="11" xfId="0" applyFont="1" applyFill="1" applyBorder="1" applyAlignment="1">
      <alignment horizontal="center"/>
    </xf>
    <xf numFmtId="0" fontId="5" fillId="11" borderId="19" xfId="0" applyFont="1" applyFill="1" applyBorder="1" applyAlignment="1">
      <alignment horizontal="center"/>
    </xf>
    <xf numFmtId="0" fontId="5" fillId="11" borderId="16" xfId="0" applyFont="1" applyFill="1" applyBorder="1" applyAlignment="1">
      <alignment horizontal="center"/>
    </xf>
    <xf numFmtId="0" fontId="2" fillId="2" borderId="2" xfId="0" applyFont="1" applyFill="1" applyBorder="1" applyAlignment="1">
      <alignment wrapText="1"/>
    </xf>
    <xf numFmtId="0" fontId="2" fillId="0" borderId="10" xfId="0" applyFont="1" applyBorder="1" applyAlignment="1">
      <alignment wrapText="1"/>
    </xf>
    <xf numFmtId="0" fontId="0" fillId="0" borderId="3" xfId="0" applyFill="1" applyBorder="1" applyAlignment="1">
      <alignment horizontal="center"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1" fillId="8" borderId="0" xfId="0" applyFont="1" applyFill="1" applyAlignment="1">
      <alignment horizontal="center"/>
    </xf>
    <xf numFmtId="0" fontId="1" fillId="8" borderId="13" xfId="0" applyFont="1" applyFill="1" applyBorder="1" applyAlignment="1">
      <alignment horizont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4" xfId="0" applyFont="1" applyFill="1" applyBorder="1" applyAlignment="1">
      <alignment horizontal="center" vertical="center"/>
    </xf>
    <xf numFmtId="0" fontId="5" fillId="8" borderId="17"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5" fillId="14" borderId="15" xfId="0" applyFont="1" applyFill="1" applyBorder="1" applyAlignment="1">
      <alignment horizontal="center"/>
    </xf>
    <xf numFmtId="0" fontId="5" fillId="14" borderId="11" xfId="0" applyFont="1" applyFill="1" applyBorder="1" applyAlignment="1">
      <alignment horizontal="center"/>
    </xf>
    <xf numFmtId="0" fontId="5" fillId="7" borderId="6" xfId="0" applyFont="1" applyFill="1" applyBorder="1" applyAlignment="1" applyProtection="1">
      <alignment horizontal="center"/>
      <protection locked="0"/>
    </xf>
    <xf numFmtId="0" fontId="5" fillId="7" borderId="8" xfId="0" applyFont="1" applyFill="1" applyBorder="1" applyAlignment="1" applyProtection="1">
      <alignment horizontal="center"/>
      <protection locked="0"/>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4" borderId="6" xfId="0" applyFont="1" applyFill="1" applyBorder="1" applyAlignment="1">
      <alignment horizontal="right"/>
    </xf>
    <xf numFmtId="0" fontId="4" fillId="4" borderId="8" xfId="0" applyFont="1" applyFill="1" applyBorder="1" applyAlignment="1">
      <alignment horizontal="right"/>
    </xf>
    <xf numFmtId="0" fontId="2" fillId="0" borderId="1" xfId="0" applyFont="1" applyBorder="1" applyAlignment="1">
      <alignment horizontal="left" wrapText="1"/>
    </xf>
    <xf numFmtId="0" fontId="0" fillId="6" borderId="2" xfId="0" applyFill="1" applyBorder="1" applyAlignment="1">
      <alignment horizontal="right"/>
    </xf>
    <xf numFmtId="0" fontId="0" fillId="6" borderId="10" xfId="0" applyFill="1" applyBorder="1" applyAlignment="1">
      <alignment horizontal="right"/>
    </xf>
    <xf numFmtId="0" fontId="1" fillId="3" borderId="1" xfId="0" applyFont="1" applyFill="1" applyBorder="1" applyAlignment="1">
      <alignment horizontal="right" wrapText="1"/>
    </xf>
    <xf numFmtId="0" fontId="3" fillId="8" borderId="6" xfId="0" applyFont="1" applyFill="1" applyBorder="1" applyAlignment="1">
      <alignment horizontal="center"/>
    </xf>
    <xf numFmtId="0" fontId="3" fillId="8" borderId="7" xfId="0" applyFont="1" applyFill="1" applyBorder="1" applyAlignment="1">
      <alignment horizontal="center"/>
    </xf>
    <xf numFmtId="0" fontId="3" fillId="8" borderId="8" xfId="0" applyFont="1" applyFill="1" applyBorder="1" applyAlignment="1">
      <alignment horizontal="center"/>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11" borderId="15" xfId="0" applyFont="1" applyFill="1" applyBorder="1" applyAlignment="1">
      <alignment horizontal="center"/>
    </xf>
    <xf numFmtId="0" fontId="5" fillId="11" borderId="11" xfId="0" applyFont="1" applyFill="1" applyBorder="1" applyAlignment="1">
      <alignment horizontal="center"/>
    </xf>
    <xf numFmtId="0" fontId="5" fillId="10" borderId="15" xfId="0" applyFont="1" applyFill="1" applyBorder="1" applyAlignment="1">
      <alignment horizontal="center"/>
    </xf>
    <xf numFmtId="0" fontId="5" fillId="10" borderId="11" xfId="0" applyFont="1" applyFill="1" applyBorder="1" applyAlignment="1">
      <alignment horizontal="center"/>
    </xf>
    <xf numFmtId="0" fontId="3" fillId="0" borderId="2"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0" borderId="9" xfId="0" applyFont="1" applyBorder="1" applyAlignment="1" applyProtection="1">
      <alignment horizontal="left"/>
      <protection locked="0"/>
    </xf>
    <xf numFmtId="0" fontId="5" fillId="0" borderId="6" xfId="0" applyFont="1" applyBorder="1" applyAlignment="1">
      <alignment horizontal="center"/>
    </xf>
    <xf numFmtId="0" fontId="0" fillId="0" borderId="7" xfId="0" applyBorder="1" applyAlignment="1">
      <alignment horizontal="center"/>
    </xf>
    <xf numFmtId="0" fontId="0" fillId="8" borderId="0" xfId="0" applyNumberFormat="1" applyFill="1" applyBorder="1" applyAlignment="1">
      <alignment horizontal="center" vertical="top"/>
    </xf>
    <xf numFmtId="0" fontId="0" fillId="0" borderId="0" xfId="0" applyAlignment="1"/>
    <xf numFmtId="0" fontId="0" fillId="0" borderId="13" xfId="0" applyBorder="1" applyAlignment="1"/>
    <xf numFmtId="0" fontId="0" fillId="8" borderId="14" xfId="0" applyNumberFormat="1" applyFill="1" applyBorder="1" applyAlignment="1">
      <alignment horizontal="center" vertical="top"/>
    </xf>
    <xf numFmtId="0" fontId="0" fillId="8" borderId="13" xfId="0" applyNumberFormat="1" applyFill="1" applyBorder="1" applyAlignment="1">
      <alignment horizontal="center" vertical="top"/>
    </xf>
    <xf numFmtId="0" fontId="6" fillId="0" borderId="7" xfId="0" applyFont="1" applyFill="1" applyBorder="1" applyAlignment="1">
      <alignment horizontal="center"/>
    </xf>
    <xf numFmtId="0" fontId="6" fillId="0" borderId="22" xfId="0" applyFont="1" applyFill="1" applyBorder="1" applyAlignment="1">
      <alignment horizontal="center"/>
    </xf>
    <xf numFmtId="0" fontId="1" fillId="7" borderId="2" xfId="0" applyFont="1" applyFill="1" applyBorder="1" applyAlignment="1">
      <alignment horizontal="right" wrapText="1"/>
    </xf>
    <xf numFmtId="0" fontId="1" fillId="7" borderId="10" xfId="0" applyFont="1" applyFill="1" applyBorder="1" applyAlignment="1">
      <alignment horizontal="right" wrapText="1"/>
    </xf>
  </cellXfs>
  <cellStyles count="1">
    <cellStyle name="Normal" xfId="0" builtinId="0"/>
  </cellStyles>
  <dxfs count="28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
      <border>
        <left style="thin">
          <color rgb="FF9C0006"/>
        </left>
        <right style="thin">
          <color rgb="FF9C0006"/>
        </right>
        <top style="thin">
          <color rgb="FF9C0006"/>
        </top>
        <bottom style="thin">
          <color rgb="FF9C0006"/>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border>
        <left style="thin">
          <color rgb="FF9C0006"/>
        </left>
        <right style="thin">
          <color rgb="FF9C0006"/>
        </right>
        <top style="thin">
          <color rgb="FF9C0006"/>
        </top>
        <bottom style="thin">
          <color rgb="FF9C0006"/>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152400</xdr:colOff>
      <xdr:row>46</xdr:row>
      <xdr:rowOff>142875</xdr:rowOff>
    </xdr:from>
    <xdr:to>
      <xdr:col>9</xdr:col>
      <xdr:colOff>361950</xdr:colOff>
      <xdr:row>47</xdr:row>
      <xdr:rowOff>133350</xdr:rowOff>
    </xdr:to>
    <xdr:cxnSp macro="">
      <xdr:nvCxnSpPr>
        <xdr:cNvPr id="3" name="2 Conector recto de flecha">
          <a:extLst>
            <a:ext uri="{FF2B5EF4-FFF2-40B4-BE49-F238E27FC236}">
              <a16:creationId xmlns:a16="http://schemas.microsoft.com/office/drawing/2014/main" id="{00000000-0008-0000-0000-000003000000}"/>
            </a:ext>
          </a:extLst>
        </xdr:cNvPr>
        <xdr:cNvCxnSpPr/>
      </xdr:nvCxnSpPr>
      <xdr:spPr>
        <a:xfrm flipV="1">
          <a:off x="10696575" y="88106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53</xdr:row>
      <xdr:rowOff>133350</xdr:rowOff>
    </xdr:from>
    <xdr:to>
      <xdr:col>9</xdr:col>
      <xdr:colOff>352425</xdr:colOff>
      <xdr:row>54</xdr:row>
      <xdr:rowOff>123825</xdr:rowOff>
    </xdr:to>
    <xdr:cxnSp macro="">
      <xdr:nvCxnSpPr>
        <xdr:cNvPr id="4" name="3 Conector recto de flecha">
          <a:extLst>
            <a:ext uri="{FF2B5EF4-FFF2-40B4-BE49-F238E27FC236}">
              <a16:creationId xmlns:a16="http://schemas.microsoft.com/office/drawing/2014/main" id="{00000000-0008-0000-0000-000004000000}"/>
            </a:ext>
          </a:extLst>
        </xdr:cNvPr>
        <xdr:cNvCxnSpPr/>
      </xdr:nvCxnSpPr>
      <xdr:spPr>
        <a:xfrm flipV="1">
          <a:off x="10687050" y="101346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60</xdr:row>
      <xdr:rowOff>114300</xdr:rowOff>
    </xdr:from>
    <xdr:to>
      <xdr:col>9</xdr:col>
      <xdr:colOff>371475</xdr:colOff>
      <xdr:row>61</xdr:row>
      <xdr:rowOff>104775</xdr:rowOff>
    </xdr:to>
    <xdr:cxnSp macro="">
      <xdr:nvCxnSpPr>
        <xdr:cNvPr id="5" name="4 Conector recto de flecha">
          <a:extLst>
            <a:ext uri="{FF2B5EF4-FFF2-40B4-BE49-F238E27FC236}">
              <a16:creationId xmlns:a16="http://schemas.microsoft.com/office/drawing/2014/main" id="{00000000-0008-0000-0000-000005000000}"/>
            </a:ext>
          </a:extLst>
        </xdr:cNvPr>
        <xdr:cNvCxnSpPr/>
      </xdr:nvCxnSpPr>
      <xdr:spPr>
        <a:xfrm flipV="1">
          <a:off x="10706100" y="114490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67</xdr:row>
      <xdr:rowOff>85725</xdr:rowOff>
    </xdr:from>
    <xdr:to>
      <xdr:col>9</xdr:col>
      <xdr:colOff>371475</xdr:colOff>
      <xdr:row>68</xdr:row>
      <xdr:rowOff>76200</xdr:rowOff>
    </xdr:to>
    <xdr:cxnSp macro="">
      <xdr:nvCxnSpPr>
        <xdr:cNvPr id="6" name="5 Conector recto de flecha">
          <a:extLst>
            <a:ext uri="{FF2B5EF4-FFF2-40B4-BE49-F238E27FC236}">
              <a16:creationId xmlns:a16="http://schemas.microsoft.com/office/drawing/2014/main" id="{00000000-0008-0000-0000-000006000000}"/>
            </a:ext>
          </a:extLst>
        </xdr:cNvPr>
        <xdr:cNvCxnSpPr/>
      </xdr:nvCxnSpPr>
      <xdr:spPr>
        <a:xfrm flipV="1">
          <a:off x="10706100" y="127539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94</xdr:row>
      <xdr:rowOff>123825</xdr:rowOff>
    </xdr:from>
    <xdr:to>
      <xdr:col>9</xdr:col>
      <xdr:colOff>342900</xdr:colOff>
      <xdr:row>95</xdr:row>
      <xdr:rowOff>114300</xdr:rowOff>
    </xdr:to>
    <xdr:cxnSp macro="">
      <xdr:nvCxnSpPr>
        <xdr:cNvPr id="7" name="6 Conector recto de flecha">
          <a:extLst>
            <a:ext uri="{FF2B5EF4-FFF2-40B4-BE49-F238E27FC236}">
              <a16:creationId xmlns:a16="http://schemas.microsoft.com/office/drawing/2014/main" id="{00000000-0008-0000-0000-000007000000}"/>
            </a:ext>
          </a:extLst>
        </xdr:cNvPr>
        <xdr:cNvCxnSpPr/>
      </xdr:nvCxnSpPr>
      <xdr:spPr>
        <a:xfrm flipV="1">
          <a:off x="10677525" y="150114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101</xdr:row>
      <xdr:rowOff>104775</xdr:rowOff>
    </xdr:from>
    <xdr:to>
      <xdr:col>9</xdr:col>
      <xdr:colOff>390525</xdr:colOff>
      <xdr:row>102</xdr:row>
      <xdr:rowOff>114300</xdr:rowOff>
    </xdr:to>
    <xdr:cxnSp macro="">
      <xdr:nvCxnSpPr>
        <xdr:cNvPr id="8" name="7 Conector recto de flecha">
          <a:extLst>
            <a:ext uri="{FF2B5EF4-FFF2-40B4-BE49-F238E27FC236}">
              <a16:creationId xmlns:a16="http://schemas.microsoft.com/office/drawing/2014/main" id="{00000000-0008-0000-0000-000008000000}"/>
            </a:ext>
          </a:extLst>
        </xdr:cNvPr>
        <xdr:cNvCxnSpPr/>
      </xdr:nvCxnSpPr>
      <xdr:spPr>
        <a:xfrm flipV="1">
          <a:off x="10725150" y="1633537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108</xdr:row>
      <xdr:rowOff>133350</xdr:rowOff>
    </xdr:from>
    <xdr:to>
      <xdr:col>9</xdr:col>
      <xdr:colOff>400050</xdr:colOff>
      <xdr:row>109</xdr:row>
      <xdr:rowOff>104775</xdr:rowOff>
    </xdr:to>
    <xdr:cxnSp macro="">
      <xdr:nvCxnSpPr>
        <xdr:cNvPr id="9" name="8 Conector recto de flecha">
          <a:extLst>
            <a:ext uri="{FF2B5EF4-FFF2-40B4-BE49-F238E27FC236}">
              <a16:creationId xmlns:a16="http://schemas.microsoft.com/office/drawing/2014/main" id="{00000000-0008-0000-0000-000009000000}"/>
            </a:ext>
          </a:extLst>
        </xdr:cNvPr>
        <xdr:cNvCxnSpPr/>
      </xdr:nvCxnSpPr>
      <xdr:spPr>
        <a:xfrm flipV="1">
          <a:off x="10734675" y="1765935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115</xdr:row>
      <xdr:rowOff>95250</xdr:rowOff>
    </xdr:from>
    <xdr:to>
      <xdr:col>9</xdr:col>
      <xdr:colOff>342900</xdr:colOff>
      <xdr:row>116</xdr:row>
      <xdr:rowOff>85725</xdr:rowOff>
    </xdr:to>
    <xdr:cxnSp macro="">
      <xdr:nvCxnSpPr>
        <xdr:cNvPr id="10" name="9 Conector recto de flecha">
          <a:extLst>
            <a:ext uri="{FF2B5EF4-FFF2-40B4-BE49-F238E27FC236}">
              <a16:creationId xmlns:a16="http://schemas.microsoft.com/office/drawing/2014/main" id="{00000000-0008-0000-0000-00000A000000}"/>
            </a:ext>
          </a:extLst>
        </xdr:cNvPr>
        <xdr:cNvCxnSpPr/>
      </xdr:nvCxnSpPr>
      <xdr:spPr>
        <a:xfrm flipV="1">
          <a:off x="10677525" y="189738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63506</xdr:colOff>
      <xdr:row>169</xdr:row>
      <xdr:rowOff>84665</xdr:rowOff>
    </xdr:from>
    <xdr:to>
      <xdr:col>8</xdr:col>
      <xdr:colOff>42340</xdr:colOff>
      <xdr:row>174</xdr:row>
      <xdr:rowOff>110067</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63506" y="30166732"/>
          <a:ext cx="10993967" cy="95673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s-ES" sz="1300" b="1">
              <a:solidFill>
                <a:schemeClr val="dk1"/>
              </a:solidFill>
              <a:effectLst/>
              <a:latin typeface="+mn-lt"/>
              <a:ea typeface="+mn-ea"/>
              <a:cs typeface="+mn-cs"/>
            </a:rPr>
            <a:t>“La puntuación máxima a obtener por todos los apartados será de 100 puntos, siendo requisito para la obtención del puesto haber obtenido un mínimo de 37,5 puntos, en la suma de los apartados B), D), E) y  de</a:t>
          </a:r>
          <a:r>
            <a:rPr lang="es-ES" sz="1300" b="1" baseline="0">
              <a:solidFill>
                <a:schemeClr val="dk1"/>
              </a:solidFill>
              <a:effectLst/>
              <a:latin typeface="+mn-lt"/>
              <a:ea typeface="+mn-ea"/>
              <a:cs typeface="+mn-cs"/>
            </a:rPr>
            <a:t> </a:t>
          </a:r>
          <a:r>
            <a:rPr lang="es-ES" sz="1300" b="1">
              <a:solidFill>
                <a:schemeClr val="dk1"/>
              </a:solidFill>
              <a:effectLst/>
              <a:latin typeface="+mn-lt"/>
              <a:ea typeface="+mn-ea"/>
              <a:cs typeface="+mn-cs"/>
            </a:rPr>
            <a:t>los puntos 1 (solo cursos de formación específicos) y 4 (solo titulación relacionada con las funciones del puesto) del apartado C). ”</a:t>
          </a:r>
        </a:p>
      </xdr:txBody>
    </xdr:sp>
    <xdr:clientData/>
  </xdr:twoCellAnchor>
  <xdr:twoCellAnchor>
    <xdr:from>
      <xdr:col>8</xdr:col>
      <xdr:colOff>161925</xdr:colOff>
      <xdr:row>74</xdr:row>
      <xdr:rowOff>114300</xdr:rowOff>
    </xdr:from>
    <xdr:to>
      <xdr:col>9</xdr:col>
      <xdr:colOff>371475</xdr:colOff>
      <xdr:row>75</xdr:row>
      <xdr:rowOff>104775</xdr:rowOff>
    </xdr:to>
    <xdr:cxnSp macro="">
      <xdr:nvCxnSpPr>
        <xdr:cNvPr id="11" name="4 Conector recto de flecha">
          <a:extLst>
            <a:ext uri="{FF2B5EF4-FFF2-40B4-BE49-F238E27FC236}">
              <a16:creationId xmlns:a16="http://schemas.microsoft.com/office/drawing/2014/main" id="{5B11C524-C4CD-4F79-B734-ADED789DAF18}"/>
            </a:ext>
          </a:extLst>
        </xdr:cNvPr>
        <xdr:cNvCxnSpPr/>
      </xdr:nvCxnSpPr>
      <xdr:spPr>
        <a:xfrm flipV="1">
          <a:off x="11177058" y="13483167"/>
          <a:ext cx="853017" cy="185208"/>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81</xdr:row>
      <xdr:rowOff>85725</xdr:rowOff>
    </xdr:from>
    <xdr:to>
      <xdr:col>9</xdr:col>
      <xdr:colOff>371475</xdr:colOff>
      <xdr:row>82</xdr:row>
      <xdr:rowOff>76200</xdr:rowOff>
    </xdr:to>
    <xdr:cxnSp macro="">
      <xdr:nvCxnSpPr>
        <xdr:cNvPr id="12" name="5 Conector recto de flecha">
          <a:extLst>
            <a:ext uri="{FF2B5EF4-FFF2-40B4-BE49-F238E27FC236}">
              <a16:creationId xmlns:a16="http://schemas.microsoft.com/office/drawing/2014/main" id="{7C9D4746-E81C-4443-A9FE-5E219EF44C46}"/>
            </a:ext>
          </a:extLst>
        </xdr:cNvPr>
        <xdr:cNvCxnSpPr/>
      </xdr:nvCxnSpPr>
      <xdr:spPr>
        <a:xfrm flipV="1">
          <a:off x="11177058" y="14775392"/>
          <a:ext cx="853017" cy="185208"/>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230</xdr:row>
      <xdr:rowOff>27515</xdr:rowOff>
    </xdr:from>
    <xdr:to>
      <xdr:col>8</xdr:col>
      <xdr:colOff>74084</xdr:colOff>
      <xdr:row>235</xdr:row>
      <xdr:rowOff>52917</xdr:rowOff>
    </xdr:to>
    <xdr:sp macro="" textlink="">
      <xdr:nvSpPr>
        <xdr:cNvPr id="12" name="11 CuadroTexto">
          <a:extLst>
            <a:ext uri="{FF2B5EF4-FFF2-40B4-BE49-F238E27FC236}">
              <a16:creationId xmlns:a16="http://schemas.microsoft.com/office/drawing/2014/main" id="{00000000-0008-0000-0100-00000C000000}"/>
            </a:ext>
          </a:extLst>
        </xdr:cNvPr>
        <xdr:cNvSpPr txBox="1"/>
      </xdr:nvSpPr>
      <xdr:spPr>
        <a:xfrm>
          <a:off x="95250" y="47519165"/>
          <a:ext cx="10684934" cy="9779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s-ES" sz="1300" b="1">
              <a:solidFill>
                <a:schemeClr val="dk1"/>
              </a:solidFill>
              <a:effectLst/>
              <a:latin typeface="+mn-lt"/>
              <a:ea typeface="+mn-ea"/>
              <a:cs typeface="+mn-cs"/>
            </a:rPr>
            <a:t>“La puntuación máxima a obtener por todos los apartados será de 100 puntos, siendo requisito para la obtención del puesto haber obtenido un mínimo de 37,5 puntos, en la suma de los apartados B), D), E) y  de</a:t>
          </a:r>
          <a:r>
            <a:rPr lang="es-ES" sz="1300" b="1" baseline="0">
              <a:solidFill>
                <a:schemeClr val="dk1"/>
              </a:solidFill>
              <a:effectLst/>
              <a:latin typeface="+mn-lt"/>
              <a:ea typeface="+mn-ea"/>
              <a:cs typeface="+mn-cs"/>
            </a:rPr>
            <a:t> </a:t>
          </a:r>
          <a:r>
            <a:rPr lang="es-ES" sz="1300" b="1">
              <a:solidFill>
                <a:schemeClr val="dk1"/>
              </a:solidFill>
              <a:effectLst/>
              <a:latin typeface="+mn-lt"/>
              <a:ea typeface="+mn-ea"/>
              <a:cs typeface="+mn-cs"/>
            </a:rPr>
            <a:t>los puntos 1 (solo cursos de formación específicos) y 4 (solo titulación relacionada con las funciones del puesto) del apartado C). ”</a:t>
          </a:r>
        </a:p>
      </xdr:txBody>
    </xdr:sp>
    <xdr:clientData/>
  </xdr:twoCellAnchor>
  <xdr:twoCellAnchor>
    <xdr:from>
      <xdr:col>8</xdr:col>
      <xdr:colOff>152400</xdr:colOff>
      <xdr:row>61</xdr:row>
      <xdr:rowOff>142875</xdr:rowOff>
    </xdr:from>
    <xdr:to>
      <xdr:col>9</xdr:col>
      <xdr:colOff>361950</xdr:colOff>
      <xdr:row>62</xdr:row>
      <xdr:rowOff>133350</xdr:rowOff>
    </xdr:to>
    <xdr:cxnSp macro="">
      <xdr:nvCxnSpPr>
        <xdr:cNvPr id="11" name="2 Conector recto de flecha">
          <a:extLst>
            <a:ext uri="{FF2B5EF4-FFF2-40B4-BE49-F238E27FC236}">
              <a16:creationId xmlns:a16="http://schemas.microsoft.com/office/drawing/2014/main" id="{00000000-0008-0000-0100-00000B000000}"/>
            </a:ext>
          </a:extLst>
        </xdr:cNvPr>
        <xdr:cNvCxnSpPr/>
      </xdr:nvCxnSpPr>
      <xdr:spPr>
        <a:xfrm flipV="1">
          <a:off x="10858500" y="110299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73</xdr:row>
      <xdr:rowOff>133350</xdr:rowOff>
    </xdr:from>
    <xdr:to>
      <xdr:col>9</xdr:col>
      <xdr:colOff>352425</xdr:colOff>
      <xdr:row>74</xdr:row>
      <xdr:rowOff>123825</xdr:rowOff>
    </xdr:to>
    <xdr:cxnSp macro="">
      <xdr:nvCxnSpPr>
        <xdr:cNvPr id="13" name="3 Conector recto de flecha">
          <a:extLst>
            <a:ext uri="{FF2B5EF4-FFF2-40B4-BE49-F238E27FC236}">
              <a16:creationId xmlns:a16="http://schemas.microsoft.com/office/drawing/2014/main" id="{00000000-0008-0000-0100-00000D000000}"/>
            </a:ext>
          </a:extLst>
        </xdr:cNvPr>
        <xdr:cNvCxnSpPr/>
      </xdr:nvCxnSpPr>
      <xdr:spPr>
        <a:xfrm flipV="1">
          <a:off x="10848975" y="123729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85</xdr:row>
      <xdr:rowOff>114300</xdr:rowOff>
    </xdr:from>
    <xdr:to>
      <xdr:col>9</xdr:col>
      <xdr:colOff>371475</xdr:colOff>
      <xdr:row>86</xdr:row>
      <xdr:rowOff>104775</xdr:rowOff>
    </xdr:to>
    <xdr:cxnSp macro="">
      <xdr:nvCxnSpPr>
        <xdr:cNvPr id="14" name="4 Conector recto de flecha">
          <a:extLst>
            <a:ext uri="{FF2B5EF4-FFF2-40B4-BE49-F238E27FC236}">
              <a16:creationId xmlns:a16="http://schemas.microsoft.com/office/drawing/2014/main" id="{00000000-0008-0000-0100-00000E000000}"/>
            </a:ext>
          </a:extLst>
        </xdr:cNvPr>
        <xdr:cNvCxnSpPr/>
      </xdr:nvCxnSpPr>
      <xdr:spPr>
        <a:xfrm flipV="1">
          <a:off x="10868025" y="137064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97</xdr:row>
      <xdr:rowOff>85725</xdr:rowOff>
    </xdr:from>
    <xdr:to>
      <xdr:col>9</xdr:col>
      <xdr:colOff>371475</xdr:colOff>
      <xdr:row>98</xdr:row>
      <xdr:rowOff>76200</xdr:rowOff>
    </xdr:to>
    <xdr:cxnSp macro="">
      <xdr:nvCxnSpPr>
        <xdr:cNvPr id="15" name="5 Conector recto de flecha">
          <a:extLst>
            <a:ext uri="{FF2B5EF4-FFF2-40B4-BE49-F238E27FC236}">
              <a16:creationId xmlns:a16="http://schemas.microsoft.com/office/drawing/2014/main" id="{00000000-0008-0000-0100-00000F000000}"/>
            </a:ext>
          </a:extLst>
        </xdr:cNvPr>
        <xdr:cNvCxnSpPr/>
      </xdr:nvCxnSpPr>
      <xdr:spPr>
        <a:xfrm flipV="1">
          <a:off x="10868025" y="150304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139</xdr:row>
      <xdr:rowOff>123825</xdr:rowOff>
    </xdr:from>
    <xdr:to>
      <xdr:col>9</xdr:col>
      <xdr:colOff>342900</xdr:colOff>
      <xdr:row>140</xdr:row>
      <xdr:rowOff>114300</xdr:rowOff>
    </xdr:to>
    <xdr:cxnSp macro="">
      <xdr:nvCxnSpPr>
        <xdr:cNvPr id="16" name="6 Conector recto de flecha">
          <a:extLst>
            <a:ext uri="{FF2B5EF4-FFF2-40B4-BE49-F238E27FC236}">
              <a16:creationId xmlns:a16="http://schemas.microsoft.com/office/drawing/2014/main" id="{00000000-0008-0000-0100-000010000000}"/>
            </a:ext>
          </a:extLst>
        </xdr:cNvPr>
        <xdr:cNvCxnSpPr/>
      </xdr:nvCxnSpPr>
      <xdr:spPr>
        <a:xfrm flipV="1">
          <a:off x="10839450" y="178022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151</xdr:row>
      <xdr:rowOff>104775</xdr:rowOff>
    </xdr:from>
    <xdr:to>
      <xdr:col>9</xdr:col>
      <xdr:colOff>390525</xdr:colOff>
      <xdr:row>152</xdr:row>
      <xdr:rowOff>114300</xdr:rowOff>
    </xdr:to>
    <xdr:cxnSp macro="">
      <xdr:nvCxnSpPr>
        <xdr:cNvPr id="17" name="7 Conector recto de flecha">
          <a:extLst>
            <a:ext uri="{FF2B5EF4-FFF2-40B4-BE49-F238E27FC236}">
              <a16:creationId xmlns:a16="http://schemas.microsoft.com/office/drawing/2014/main" id="{00000000-0008-0000-0100-000011000000}"/>
            </a:ext>
          </a:extLst>
        </xdr:cNvPr>
        <xdr:cNvCxnSpPr/>
      </xdr:nvCxnSpPr>
      <xdr:spPr>
        <a:xfrm flipV="1">
          <a:off x="10887075" y="191357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163</xdr:row>
      <xdr:rowOff>133350</xdr:rowOff>
    </xdr:from>
    <xdr:to>
      <xdr:col>9</xdr:col>
      <xdr:colOff>400050</xdr:colOff>
      <xdr:row>164</xdr:row>
      <xdr:rowOff>104775</xdr:rowOff>
    </xdr:to>
    <xdr:cxnSp macro="">
      <xdr:nvCxnSpPr>
        <xdr:cNvPr id="18" name="8 Conector recto de flecha">
          <a:extLst>
            <a:ext uri="{FF2B5EF4-FFF2-40B4-BE49-F238E27FC236}">
              <a16:creationId xmlns:a16="http://schemas.microsoft.com/office/drawing/2014/main" id="{00000000-0008-0000-0100-000012000000}"/>
            </a:ext>
          </a:extLst>
        </xdr:cNvPr>
        <xdr:cNvCxnSpPr/>
      </xdr:nvCxnSpPr>
      <xdr:spPr>
        <a:xfrm flipV="1">
          <a:off x="10896600" y="204692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175</xdr:row>
      <xdr:rowOff>95250</xdr:rowOff>
    </xdr:from>
    <xdr:to>
      <xdr:col>9</xdr:col>
      <xdr:colOff>342900</xdr:colOff>
      <xdr:row>176</xdr:row>
      <xdr:rowOff>85725</xdr:rowOff>
    </xdr:to>
    <xdr:cxnSp macro="">
      <xdr:nvCxnSpPr>
        <xdr:cNvPr id="19" name="9 Conector recto de flecha">
          <a:extLst>
            <a:ext uri="{FF2B5EF4-FFF2-40B4-BE49-F238E27FC236}">
              <a16:creationId xmlns:a16="http://schemas.microsoft.com/office/drawing/2014/main" id="{00000000-0008-0000-0100-000013000000}"/>
            </a:ext>
          </a:extLst>
        </xdr:cNvPr>
        <xdr:cNvCxnSpPr/>
      </xdr:nvCxnSpPr>
      <xdr:spPr>
        <a:xfrm flipV="1">
          <a:off x="10839450" y="2179320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109</xdr:row>
      <xdr:rowOff>114300</xdr:rowOff>
    </xdr:from>
    <xdr:to>
      <xdr:col>9</xdr:col>
      <xdr:colOff>371475</xdr:colOff>
      <xdr:row>110</xdr:row>
      <xdr:rowOff>104775</xdr:rowOff>
    </xdr:to>
    <xdr:cxnSp macro="">
      <xdr:nvCxnSpPr>
        <xdr:cNvPr id="20" name="4 Conector recto de flecha">
          <a:extLst>
            <a:ext uri="{FF2B5EF4-FFF2-40B4-BE49-F238E27FC236}">
              <a16:creationId xmlns:a16="http://schemas.microsoft.com/office/drawing/2014/main" id="{D9EFB778-03EA-4654-84AD-0C3A9D1509EF}"/>
            </a:ext>
          </a:extLst>
        </xdr:cNvPr>
        <xdr:cNvCxnSpPr/>
      </xdr:nvCxnSpPr>
      <xdr:spPr>
        <a:xfrm flipV="1">
          <a:off x="11172825" y="17213580"/>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121</xdr:row>
      <xdr:rowOff>85725</xdr:rowOff>
    </xdr:from>
    <xdr:to>
      <xdr:col>9</xdr:col>
      <xdr:colOff>371475</xdr:colOff>
      <xdr:row>122</xdr:row>
      <xdr:rowOff>76200</xdr:rowOff>
    </xdr:to>
    <xdr:cxnSp macro="">
      <xdr:nvCxnSpPr>
        <xdr:cNvPr id="21" name="5 Conector recto de flecha">
          <a:extLst>
            <a:ext uri="{FF2B5EF4-FFF2-40B4-BE49-F238E27FC236}">
              <a16:creationId xmlns:a16="http://schemas.microsoft.com/office/drawing/2014/main" id="{0581CC18-AF46-415F-9DE2-B2D5C2E1E0FD}"/>
            </a:ext>
          </a:extLst>
        </xdr:cNvPr>
        <xdr:cNvCxnSpPr/>
      </xdr:nvCxnSpPr>
      <xdr:spPr>
        <a:xfrm flipV="1">
          <a:off x="11172825" y="19394805"/>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289</xdr:row>
      <xdr:rowOff>179915</xdr:rowOff>
    </xdr:from>
    <xdr:to>
      <xdr:col>7</xdr:col>
      <xdr:colOff>1055159</xdr:colOff>
      <xdr:row>295</xdr:row>
      <xdr:rowOff>14817</xdr:rowOff>
    </xdr:to>
    <xdr:sp macro="" textlink="">
      <xdr:nvSpPr>
        <xdr:cNvPr id="19" name="11 CuadroTexto">
          <a:extLst>
            <a:ext uri="{FF2B5EF4-FFF2-40B4-BE49-F238E27FC236}">
              <a16:creationId xmlns:a16="http://schemas.microsoft.com/office/drawing/2014/main" id="{00000000-0008-0000-0200-000013000000}"/>
            </a:ext>
          </a:extLst>
        </xdr:cNvPr>
        <xdr:cNvSpPr txBox="1"/>
      </xdr:nvSpPr>
      <xdr:spPr>
        <a:xfrm>
          <a:off x="0" y="56958440"/>
          <a:ext cx="10684934" cy="977902"/>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lang="es-ES" sz="1300" b="1">
              <a:solidFill>
                <a:schemeClr val="dk1"/>
              </a:solidFill>
              <a:effectLst/>
              <a:latin typeface="+mn-lt"/>
              <a:ea typeface="+mn-ea"/>
              <a:cs typeface="+mn-cs"/>
            </a:rPr>
            <a:t>“La puntuación máxima a obtener por todos los apartados será de 100 puntos, siendo requisito para la obtención del puesto haber obtenido un mínimo de 37,5 puntos, en la suma de los apartados B), D), E) y  de</a:t>
          </a:r>
          <a:r>
            <a:rPr lang="es-ES" sz="1300" b="1" baseline="0">
              <a:solidFill>
                <a:schemeClr val="dk1"/>
              </a:solidFill>
              <a:effectLst/>
              <a:latin typeface="+mn-lt"/>
              <a:ea typeface="+mn-ea"/>
              <a:cs typeface="+mn-cs"/>
            </a:rPr>
            <a:t> </a:t>
          </a:r>
          <a:r>
            <a:rPr lang="es-ES" sz="1300" b="1">
              <a:solidFill>
                <a:schemeClr val="dk1"/>
              </a:solidFill>
              <a:effectLst/>
              <a:latin typeface="+mn-lt"/>
              <a:ea typeface="+mn-ea"/>
              <a:cs typeface="+mn-cs"/>
            </a:rPr>
            <a:t>los puntos 1 (solo cursos de formación específicos) y 4 (solo titulación relacionada con las funciones del puesto) del apartado C). ”</a:t>
          </a:r>
        </a:p>
      </xdr:txBody>
    </xdr:sp>
    <xdr:clientData/>
  </xdr:twoCellAnchor>
  <xdr:twoCellAnchor>
    <xdr:from>
      <xdr:col>8</xdr:col>
      <xdr:colOff>152400</xdr:colOff>
      <xdr:row>76</xdr:row>
      <xdr:rowOff>142875</xdr:rowOff>
    </xdr:from>
    <xdr:to>
      <xdr:col>9</xdr:col>
      <xdr:colOff>361950</xdr:colOff>
      <xdr:row>77</xdr:row>
      <xdr:rowOff>133350</xdr:rowOff>
    </xdr:to>
    <xdr:cxnSp macro="">
      <xdr:nvCxnSpPr>
        <xdr:cNvPr id="20" name="2 Conector recto de flecha">
          <a:extLst>
            <a:ext uri="{FF2B5EF4-FFF2-40B4-BE49-F238E27FC236}">
              <a16:creationId xmlns:a16="http://schemas.microsoft.com/office/drawing/2014/main" id="{00000000-0008-0000-0200-000014000000}"/>
            </a:ext>
          </a:extLst>
        </xdr:cNvPr>
        <xdr:cNvCxnSpPr/>
      </xdr:nvCxnSpPr>
      <xdr:spPr>
        <a:xfrm flipV="1">
          <a:off x="10858500" y="132016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93</xdr:row>
      <xdr:rowOff>133350</xdr:rowOff>
    </xdr:from>
    <xdr:to>
      <xdr:col>9</xdr:col>
      <xdr:colOff>352425</xdr:colOff>
      <xdr:row>94</xdr:row>
      <xdr:rowOff>123825</xdr:rowOff>
    </xdr:to>
    <xdr:cxnSp macro="">
      <xdr:nvCxnSpPr>
        <xdr:cNvPr id="21" name="3 Conector recto de flecha">
          <a:extLst>
            <a:ext uri="{FF2B5EF4-FFF2-40B4-BE49-F238E27FC236}">
              <a16:creationId xmlns:a16="http://schemas.microsoft.com/office/drawing/2014/main" id="{00000000-0008-0000-0200-000015000000}"/>
            </a:ext>
          </a:extLst>
        </xdr:cNvPr>
        <xdr:cNvCxnSpPr/>
      </xdr:nvCxnSpPr>
      <xdr:spPr>
        <a:xfrm flipV="1">
          <a:off x="10848975" y="154971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110</xdr:row>
      <xdr:rowOff>114300</xdr:rowOff>
    </xdr:from>
    <xdr:to>
      <xdr:col>9</xdr:col>
      <xdr:colOff>371475</xdr:colOff>
      <xdr:row>111</xdr:row>
      <xdr:rowOff>104775</xdr:rowOff>
    </xdr:to>
    <xdr:cxnSp macro="">
      <xdr:nvCxnSpPr>
        <xdr:cNvPr id="22" name="4 Conector recto de flecha">
          <a:extLst>
            <a:ext uri="{FF2B5EF4-FFF2-40B4-BE49-F238E27FC236}">
              <a16:creationId xmlns:a16="http://schemas.microsoft.com/office/drawing/2014/main" id="{00000000-0008-0000-0200-000016000000}"/>
            </a:ext>
          </a:extLst>
        </xdr:cNvPr>
        <xdr:cNvCxnSpPr/>
      </xdr:nvCxnSpPr>
      <xdr:spPr>
        <a:xfrm flipV="1">
          <a:off x="10868025" y="177831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127</xdr:row>
      <xdr:rowOff>85725</xdr:rowOff>
    </xdr:from>
    <xdr:to>
      <xdr:col>9</xdr:col>
      <xdr:colOff>371475</xdr:colOff>
      <xdr:row>128</xdr:row>
      <xdr:rowOff>76200</xdr:rowOff>
    </xdr:to>
    <xdr:cxnSp macro="">
      <xdr:nvCxnSpPr>
        <xdr:cNvPr id="23" name="5 Conector recto de flecha">
          <a:extLst>
            <a:ext uri="{FF2B5EF4-FFF2-40B4-BE49-F238E27FC236}">
              <a16:creationId xmlns:a16="http://schemas.microsoft.com/office/drawing/2014/main" id="{00000000-0008-0000-0200-000017000000}"/>
            </a:ext>
          </a:extLst>
        </xdr:cNvPr>
        <xdr:cNvCxnSpPr/>
      </xdr:nvCxnSpPr>
      <xdr:spPr>
        <a:xfrm flipV="1">
          <a:off x="10868025" y="20059650"/>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184</xdr:row>
      <xdr:rowOff>123825</xdr:rowOff>
    </xdr:from>
    <xdr:to>
      <xdr:col>9</xdr:col>
      <xdr:colOff>342900</xdr:colOff>
      <xdr:row>185</xdr:row>
      <xdr:rowOff>114300</xdr:rowOff>
    </xdr:to>
    <xdr:cxnSp macro="">
      <xdr:nvCxnSpPr>
        <xdr:cNvPr id="24" name="6 Conector recto de flecha">
          <a:extLst>
            <a:ext uri="{FF2B5EF4-FFF2-40B4-BE49-F238E27FC236}">
              <a16:creationId xmlns:a16="http://schemas.microsoft.com/office/drawing/2014/main" id="{00000000-0008-0000-0200-000018000000}"/>
            </a:ext>
          </a:extLst>
        </xdr:cNvPr>
        <xdr:cNvCxnSpPr/>
      </xdr:nvCxnSpPr>
      <xdr:spPr>
        <a:xfrm flipV="1">
          <a:off x="10839450" y="2378392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180975</xdr:colOff>
      <xdr:row>201</xdr:row>
      <xdr:rowOff>104775</xdr:rowOff>
    </xdr:from>
    <xdr:to>
      <xdr:col>9</xdr:col>
      <xdr:colOff>390525</xdr:colOff>
      <xdr:row>202</xdr:row>
      <xdr:rowOff>114300</xdr:rowOff>
    </xdr:to>
    <xdr:cxnSp macro="">
      <xdr:nvCxnSpPr>
        <xdr:cNvPr id="25" name="7 Conector recto de flecha">
          <a:extLst>
            <a:ext uri="{FF2B5EF4-FFF2-40B4-BE49-F238E27FC236}">
              <a16:creationId xmlns:a16="http://schemas.microsoft.com/office/drawing/2014/main" id="{00000000-0008-0000-0200-000019000000}"/>
            </a:ext>
          </a:extLst>
        </xdr:cNvPr>
        <xdr:cNvCxnSpPr/>
      </xdr:nvCxnSpPr>
      <xdr:spPr>
        <a:xfrm flipV="1">
          <a:off x="10887075" y="26069925"/>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218</xdr:row>
      <xdr:rowOff>133350</xdr:rowOff>
    </xdr:from>
    <xdr:to>
      <xdr:col>9</xdr:col>
      <xdr:colOff>400050</xdr:colOff>
      <xdr:row>219</xdr:row>
      <xdr:rowOff>104775</xdr:rowOff>
    </xdr:to>
    <xdr:cxnSp macro="">
      <xdr:nvCxnSpPr>
        <xdr:cNvPr id="26" name="8 Conector recto de flecha">
          <a:extLst>
            <a:ext uri="{FF2B5EF4-FFF2-40B4-BE49-F238E27FC236}">
              <a16:creationId xmlns:a16="http://schemas.microsoft.com/office/drawing/2014/main" id="{00000000-0008-0000-0200-00001A000000}"/>
            </a:ext>
          </a:extLst>
        </xdr:cNvPr>
        <xdr:cNvCxnSpPr/>
      </xdr:nvCxnSpPr>
      <xdr:spPr>
        <a:xfrm flipV="1">
          <a:off x="10896600" y="28308300"/>
          <a:ext cx="828675"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133350</xdr:colOff>
      <xdr:row>235</xdr:row>
      <xdr:rowOff>95250</xdr:rowOff>
    </xdr:from>
    <xdr:to>
      <xdr:col>9</xdr:col>
      <xdr:colOff>342900</xdr:colOff>
      <xdr:row>236</xdr:row>
      <xdr:rowOff>85725</xdr:rowOff>
    </xdr:to>
    <xdr:cxnSp macro="">
      <xdr:nvCxnSpPr>
        <xdr:cNvPr id="27" name="9 Conector recto de flecha">
          <a:extLst>
            <a:ext uri="{FF2B5EF4-FFF2-40B4-BE49-F238E27FC236}">
              <a16:creationId xmlns:a16="http://schemas.microsoft.com/office/drawing/2014/main" id="{00000000-0008-0000-0200-00001B000000}"/>
            </a:ext>
          </a:extLst>
        </xdr:cNvPr>
        <xdr:cNvCxnSpPr/>
      </xdr:nvCxnSpPr>
      <xdr:spPr>
        <a:xfrm flipV="1">
          <a:off x="10839450" y="30584775"/>
          <a:ext cx="828675" cy="19050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144</xdr:row>
      <xdr:rowOff>114300</xdr:rowOff>
    </xdr:from>
    <xdr:to>
      <xdr:col>9</xdr:col>
      <xdr:colOff>371475</xdr:colOff>
      <xdr:row>145</xdr:row>
      <xdr:rowOff>104775</xdr:rowOff>
    </xdr:to>
    <xdr:cxnSp macro="">
      <xdr:nvCxnSpPr>
        <xdr:cNvPr id="11" name="4 Conector recto de flecha">
          <a:extLst>
            <a:ext uri="{FF2B5EF4-FFF2-40B4-BE49-F238E27FC236}">
              <a16:creationId xmlns:a16="http://schemas.microsoft.com/office/drawing/2014/main" id="{03D73AF3-19E1-4668-95C5-47D21FA8DF18}"/>
            </a:ext>
          </a:extLst>
        </xdr:cNvPr>
        <xdr:cNvCxnSpPr/>
      </xdr:nvCxnSpPr>
      <xdr:spPr>
        <a:xfrm flipV="1">
          <a:off x="11172825" y="21785580"/>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161925</xdr:colOff>
      <xdr:row>161</xdr:row>
      <xdr:rowOff>85725</xdr:rowOff>
    </xdr:from>
    <xdr:to>
      <xdr:col>9</xdr:col>
      <xdr:colOff>371475</xdr:colOff>
      <xdr:row>162</xdr:row>
      <xdr:rowOff>76200</xdr:rowOff>
    </xdr:to>
    <xdr:cxnSp macro="">
      <xdr:nvCxnSpPr>
        <xdr:cNvPr id="12" name="5 Conector recto de flecha">
          <a:extLst>
            <a:ext uri="{FF2B5EF4-FFF2-40B4-BE49-F238E27FC236}">
              <a16:creationId xmlns:a16="http://schemas.microsoft.com/office/drawing/2014/main" id="{29098E92-8BD2-4257-ABD2-946CBF1CBA8D}"/>
            </a:ext>
          </a:extLst>
        </xdr:cNvPr>
        <xdr:cNvCxnSpPr/>
      </xdr:nvCxnSpPr>
      <xdr:spPr>
        <a:xfrm flipV="1">
          <a:off x="11172825" y="24881205"/>
          <a:ext cx="849630" cy="180975"/>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68"/>
  <sheetViews>
    <sheetView tabSelected="1" zoomScale="90" zoomScaleNormal="90" workbookViewId="0">
      <selection activeCell="B2" sqref="B2:H2"/>
    </sheetView>
  </sheetViews>
  <sheetFormatPr baseColWidth="10" defaultRowHeight="15" x14ac:dyDescent="0.25"/>
  <cols>
    <col min="1" max="1" width="3.28515625" customWidth="1"/>
    <col min="2" max="2" width="25.7109375" customWidth="1"/>
    <col min="3" max="3" width="28.85546875" customWidth="1"/>
    <col min="4" max="4" width="25.140625" customWidth="1"/>
    <col min="5" max="5" width="26.42578125" customWidth="1"/>
    <col min="6" max="6" width="19.140625" customWidth="1"/>
    <col min="7" max="7" width="15.85546875" customWidth="1"/>
    <col min="8" max="8" width="16.140625" customWidth="1"/>
    <col min="9" max="9" width="9.28515625" customWidth="1"/>
    <col min="10" max="10" width="6" customWidth="1"/>
    <col min="11" max="11" width="9.85546875" customWidth="1"/>
    <col min="12" max="12" width="12.42578125" customWidth="1"/>
  </cols>
  <sheetData>
    <row r="1" spans="2:11" ht="15.75" thickBot="1" x14ac:dyDescent="0.3"/>
    <row r="2" spans="2:11" ht="21.75" thickBot="1" x14ac:dyDescent="0.4">
      <c r="B2" s="210" t="s">
        <v>92</v>
      </c>
      <c r="C2" s="211"/>
      <c r="D2" s="211"/>
      <c r="E2" s="211"/>
      <c r="F2" s="211"/>
      <c r="G2" s="211"/>
      <c r="H2" s="212"/>
    </row>
    <row r="3" spans="2:11" ht="21.75" thickBot="1" x14ac:dyDescent="0.4">
      <c r="B3" s="16"/>
      <c r="C3" s="16"/>
      <c r="D3" s="16"/>
      <c r="E3" s="16"/>
      <c r="F3" s="16"/>
      <c r="G3" s="16"/>
      <c r="H3" s="16"/>
    </row>
    <row r="4" spans="2:11" ht="24" thickBot="1" x14ac:dyDescent="0.4">
      <c r="B4" s="17" t="s">
        <v>15</v>
      </c>
      <c r="C4" s="61"/>
      <c r="D4" s="16"/>
      <c r="E4" s="219" t="s">
        <v>17</v>
      </c>
      <c r="F4" s="220"/>
      <c r="G4" s="221"/>
      <c r="H4" s="56">
        <f>H8+I39+I123+F163+D168</f>
        <v>0</v>
      </c>
    </row>
    <row r="6" spans="2:11" ht="21" x14ac:dyDescent="0.35">
      <c r="B6" s="17" t="s">
        <v>16</v>
      </c>
      <c r="C6" s="229"/>
      <c r="D6" s="230"/>
      <c r="E6" s="230"/>
      <c r="F6" s="231"/>
      <c r="G6" s="16"/>
      <c r="H6" s="16"/>
    </row>
    <row r="7" spans="2:11" ht="15.75" thickBot="1" x14ac:dyDescent="0.3">
      <c r="H7" s="225" t="str">
        <f>IF(H8&gt;=15,"VALOR MAXIMO","VALOR")</f>
        <v>VALOR</v>
      </c>
      <c r="I7" s="226"/>
    </row>
    <row r="8" spans="2:11" ht="19.5" thickBot="1" x14ac:dyDescent="0.35">
      <c r="B8" s="41" t="s">
        <v>53</v>
      </c>
      <c r="C8" s="8"/>
      <c r="F8" s="39" t="s">
        <v>7</v>
      </c>
      <c r="G8" s="38">
        <f>H29+E32</f>
        <v>0</v>
      </c>
      <c r="H8" s="183">
        <f>IF(G8&gt;=15,"15",G8)</f>
        <v>0</v>
      </c>
      <c r="I8" s="184"/>
    </row>
    <row r="9" spans="2:11" ht="10.9" customHeight="1" x14ac:dyDescent="0.25"/>
    <row r="10" spans="2:11" x14ac:dyDescent="0.25">
      <c r="B10" s="159" t="s">
        <v>54</v>
      </c>
      <c r="C10" s="3" t="s">
        <v>26</v>
      </c>
      <c r="D10" s="4" t="s">
        <v>27</v>
      </c>
      <c r="E10" s="32" t="s">
        <v>34</v>
      </c>
      <c r="F10" s="3" t="s">
        <v>2</v>
      </c>
      <c r="G10" s="26"/>
      <c r="I10" s="234" t="s">
        <v>32</v>
      </c>
      <c r="J10" s="235"/>
      <c r="K10" s="236"/>
    </row>
    <row r="11" spans="2:11" x14ac:dyDescent="0.25">
      <c r="B11" s="172" t="s">
        <v>0</v>
      </c>
      <c r="C11" s="60"/>
      <c r="D11" s="60"/>
      <c r="E11" s="18">
        <f>J11</f>
        <v>0</v>
      </c>
      <c r="F11" s="3">
        <v>6.6000000000000003E-2</v>
      </c>
      <c r="G11" s="28">
        <f>F11*E11</f>
        <v>0</v>
      </c>
      <c r="I11" s="22">
        <f>IF((D11-C11)=0,0, (D11+1-C11)/30)</f>
        <v>0</v>
      </c>
      <c r="J11" s="27">
        <f>INT(I11)</f>
        <v>0</v>
      </c>
      <c r="K11" s="24">
        <f>I11-J11</f>
        <v>0</v>
      </c>
    </row>
    <row r="12" spans="2:11" x14ac:dyDescent="0.25">
      <c r="B12" s="173"/>
      <c r="C12" s="60"/>
      <c r="D12" s="60"/>
      <c r="E12" s="18">
        <f>J12</f>
        <v>0</v>
      </c>
      <c r="F12" s="94">
        <v>6.6000000000000003E-2</v>
      </c>
      <c r="G12" s="28">
        <f>F12*E12</f>
        <v>0</v>
      </c>
      <c r="I12" s="22">
        <f t="shared" ref="I12:I23" si="0">IF((D12-C12)=0,0, (D12+1-C12)/30)</f>
        <v>0</v>
      </c>
      <c r="J12" s="27">
        <f t="shared" ref="J12:J15" si="1">INT(I12)</f>
        <v>0</v>
      </c>
      <c r="K12" s="24">
        <f t="shared" ref="K12:K15" si="2">I12-J12</f>
        <v>0</v>
      </c>
    </row>
    <row r="13" spans="2:11" x14ac:dyDescent="0.25">
      <c r="B13" s="173"/>
      <c r="C13" s="60"/>
      <c r="D13" s="60"/>
      <c r="E13" s="18">
        <f>J13</f>
        <v>0</v>
      </c>
      <c r="F13" s="94">
        <v>6.6000000000000003E-2</v>
      </c>
      <c r="G13" s="28">
        <f>F13*E13</f>
        <v>0</v>
      </c>
      <c r="I13" s="22">
        <f t="shared" si="0"/>
        <v>0</v>
      </c>
      <c r="J13" s="27">
        <f t="shared" si="1"/>
        <v>0</v>
      </c>
      <c r="K13" s="24">
        <f t="shared" si="2"/>
        <v>0</v>
      </c>
    </row>
    <row r="14" spans="2:11" x14ac:dyDescent="0.25">
      <c r="B14" s="173"/>
      <c r="C14" s="60"/>
      <c r="D14" s="60"/>
      <c r="E14" s="18">
        <f>J14</f>
        <v>0</v>
      </c>
      <c r="F14" s="94">
        <v>6.6000000000000003E-2</v>
      </c>
      <c r="G14" s="28">
        <f>F14*E14</f>
        <v>0</v>
      </c>
      <c r="I14" s="22">
        <f t="shared" si="0"/>
        <v>0</v>
      </c>
      <c r="J14" s="27">
        <f t="shared" si="1"/>
        <v>0</v>
      </c>
      <c r="K14" s="24">
        <f t="shared" si="2"/>
        <v>0</v>
      </c>
    </row>
    <row r="15" spans="2:11" ht="15.75" thickBot="1" x14ac:dyDescent="0.3">
      <c r="B15" s="174"/>
      <c r="C15" s="60"/>
      <c r="D15" s="60"/>
      <c r="E15" s="18">
        <f>J15</f>
        <v>0</v>
      </c>
      <c r="F15" s="94">
        <v>6.6000000000000003E-2</v>
      </c>
      <c r="G15" s="28">
        <f>F15*E15</f>
        <v>0</v>
      </c>
      <c r="I15" s="22">
        <f t="shared" si="0"/>
        <v>0</v>
      </c>
      <c r="J15" s="27">
        <f t="shared" si="1"/>
        <v>0</v>
      </c>
      <c r="K15" s="24">
        <f t="shared" si="2"/>
        <v>0</v>
      </c>
    </row>
    <row r="16" spans="2:11" ht="15.75" thickBot="1" x14ac:dyDescent="0.3">
      <c r="B16" s="20"/>
      <c r="C16" s="21"/>
      <c r="D16" s="57" t="s">
        <v>35</v>
      </c>
      <c r="E16" s="36">
        <f>SUM(E11:E15)</f>
        <v>0</v>
      </c>
      <c r="F16" s="34" t="s">
        <v>28</v>
      </c>
      <c r="G16" s="35">
        <f>SUM(G11:G15)</f>
        <v>0</v>
      </c>
      <c r="I16" s="22"/>
      <c r="J16" s="22"/>
      <c r="K16" s="29">
        <f>SUM(K11:K15)</f>
        <v>0</v>
      </c>
    </row>
    <row r="17" spans="2:11" ht="15" customHeight="1" thickBot="1" x14ac:dyDescent="0.3">
      <c r="B17" s="175" t="s">
        <v>30</v>
      </c>
      <c r="C17" s="175"/>
      <c r="D17" s="176"/>
      <c r="E17" s="46">
        <f>ROUNDDOWN(SUM(K11:K15),0)</f>
        <v>0</v>
      </c>
      <c r="F17" s="77" t="s">
        <v>28</v>
      </c>
      <c r="G17" s="78">
        <f>ROUNDDOWN(SUM(K11:K15),0)*F11</f>
        <v>0</v>
      </c>
      <c r="H17" s="84" t="str">
        <f>IF(H18&gt;=12,"VALOR MAXIMO","VALOR")</f>
        <v>VALOR</v>
      </c>
      <c r="I17" s="22"/>
      <c r="J17" s="22"/>
    </row>
    <row r="18" spans="2:11" ht="15" customHeight="1" thickBot="1" x14ac:dyDescent="0.3">
      <c r="B18" s="1"/>
      <c r="F18" s="232" t="s">
        <v>39</v>
      </c>
      <c r="G18" s="233"/>
      <c r="H18" s="87">
        <f>G16+G17</f>
        <v>0</v>
      </c>
      <c r="I18" s="22"/>
    </row>
    <row r="19" spans="2:11" x14ac:dyDescent="0.25">
      <c r="B19" s="222" t="s">
        <v>55</v>
      </c>
      <c r="C19" s="131"/>
      <c r="D19" s="131"/>
      <c r="E19" s="33">
        <f>J19</f>
        <v>0</v>
      </c>
      <c r="F19" s="79">
        <v>3.3000000000000002E-2</v>
      </c>
      <c r="G19" s="80">
        <f>F19*ROUND(E19,0)</f>
        <v>0</v>
      </c>
      <c r="I19" s="22">
        <f t="shared" si="0"/>
        <v>0</v>
      </c>
      <c r="J19" s="27">
        <f>INT(I19)</f>
        <v>0</v>
      </c>
      <c r="K19" s="24">
        <f>I19-J19</f>
        <v>0</v>
      </c>
    </row>
    <row r="20" spans="2:11" x14ac:dyDescent="0.25">
      <c r="B20" s="223"/>
      <c r="C20" s="131"/>
      <c r="D20" s="131"/>
      <c r="E20" s="18">
        <f>J20</f>
        <v>0</v>
      </c>
      <c r="F20" s="117">
        <v>3.3000000000000002E-2</v>
      </c>
      <c r="G20" s="28">
        <f t="shared" ref="G20:G23" si="3">F20*ROUND(E20,0)</f>
        <v>0</v>
      </c>
      <c r="I20" s="22">
        <f t="shared" si="0"/>
        <v>0</v>
      </c>
      <c r="J20" s="27">
        <f t="shared" ref="J20:J23" si="4">INT(I20)</f>
        <v>0</v>
      </c>
      <c r="K20" s="24">
        <f t="shared" ref="K20:K23" si="5">I20-J20</f>
        <v>0</v>
      </c>
    </row>
    <row r="21" spans="2:11" x14ac:dyDescent="0.25">
      <c r="B21" s="223"/>
      <c r="C21" s="60"/>
      <c r="D21" s="60"/>
      <c r="E21" s="18">
        <f>J21</f>
        <v>0</v>
      </c>
      <c r="F21" s="117">
        <v>3.3000000000000002E-2</v>
      </c>
      <c r="G21" s="28">
        <f t="shared" si="3"/>
        <v>0</v>
      </c>
      <c r="I21" s="22">
        <f t="shared" si="0"/>
        <v>0</v>
      </c>
      <c r="J21" s="27">
        <f t="shared" si="4"/>
        <v>0</v>
      </c>
      <c r="K21" s="24">
        <f t="shared" si="5"/>
        <v>0</v>
      </c>
    </row>
    <row r="22" spans="2:11" x14ac:dyDescent="0.25">
      <c r="B22" s="223"/>
      <c r="C22" s="60"/>
      <c r="D22" s="60"/>
      <c r="E22" s="18">
        <f>J22</f>
        <v>0</v>
      </c>
      <c r="F22" s="117">
        <v>3.3000000000000002E-2</v>
      </c>
      <c r="G22" s="28">
        <f t="shared" si="3"/>
        <v>0</v>
      </c>
      <c r="I22" s="22">
        <f t="shared" si="0"/>
        <v>0</v>
      </c>
      <c r="J22" s="27">
        <f t="shared" si="4"/>
        <v>0</v>
      </c>
      <c r="K22" s="24">
        <f t="shared" si="5"/>
        <v>0</v>
      </c>
    </row>
    <row r="23" spans="2:11" ht="15.75" thickBot="1" x14ac:dyDescent="0.3">
      <c r="B23" s="224"/>
      <c r="C23" s="60"/>
      <c r="D23" s="60"/>
      <c r="E23" s="18">
        <f>J23</f>
        <v>0</v>
      </c>
      <c r="F23" s="117">
        <v>3.3000000000000002E-2</v>
      </c>
      <c r="G23" s="28">
        <f t="shared" si="3"/>
        <v>0</v>
      </c>
      <c r="I23" s="22">
        <f t="shared" si="0"/>
        <v>0</v>
      </c>
      <c r="J23" s="27">
        <f t="shared" si="4"/>
        <v>0</v>
      </c>
      <c r="K23" s="24">
        <f t="shared" si="5"/>
        <v>0</v>
      </c>
    </row>
    <row r="24" spans="2:11" ht="15.75" thickBot="1" x14ac:dyDescent="0.3">
      <c r="B24" s="20"/>
      <c r="C24" s="21"/>
      <c r="D24" s="57" t="s">
        <v>35</v>
      </c>
      <c r="E24" s="36">
        <f>SUM(E19:E23)</f>
        <v>0</v>
      </c>
      <c r="F24" s="34" t="s">
        <v>28</v>
      </c>
      <c r="G24" s="35">
        <f>SUM(G19:G23)</f>
        <v>0</v>
      </c>
      <c r="K24" s="29">
        <f>SUM(K19:K23)</f>
        <v>0</v>
      </c>
    </row>
    <row r="25" spans="2:11" ht="15.75" thickBot="1" x14ac:dyDescent="0.3">
      <c r="B25" s="199" t="s">
        <v>30</v>
      </c>
      <c r="C25" s="199"/>
      <c r="D25" s="200"/>
      <c r="E25" s="86">
        <f>ROUNDDOWN(SUM(K19:K23),0)</f>
        <v>0</v>
      </c>
      <c r="F25" s="77" t="s">
        <v>28</v>
      </c>
      <c r="G25" s="83">
        <f>ROUNDDOWN(SUM(K19:K23),0)*F19</f>
        <v>0</v>
      </c>
      <c r="H25" s="84" t="str">
        <f>IF(H26&gt;=6,"VALOR MAXIMO","VALOR")</f>
        <v>VALOR</v>
      </c>
      <c r="I25" s="81"/>
    </row>
    <row r="26" spans="2:11" ht="15.75" thickBot="1" x14ac:dyDescent="0.3">
      <c r="B26" s="72"/>
      <c r="C26" s="72"/>
      <c r="D26" s="73"/>
      <c r="E26" s="179" t="s">
        <v>56</v>
      </c>
      <c r="F26" s="180"/>
      <c r="G26" s="85">
        <f>G24+G25</f>
        <v>0</v>
      </c>
      <c r="H26" s="75">
        <f>IF(G26&gt;=6,"6",G26)</f>
        <v>0</v>
      </c>
    </row>
    <row r="27" spans="2:11" x14ac:dyDescent="0.25">
      <c r="B27" s="72"/>
      <c r="C27" s="72"/>
      <c r="D27" s="73"/>
      <c r="E27" s="178"/>
      <c r="F27" s="178"/>
      <c r="G27" s="82"/>
    </row>
    <row r="28" spans="2:11" ht="15.75" thickBot="1" x14ac:dyDescent="0.3">
      <c r="B28" s="47"/>
      <c r="C28" s="47"/>
      <c r="D28" s="48"/>
      <c r="E28" s="47"/>
      <c r="F28" s="47"/>
      <c r="G28" s="48"/>
      <c r="H28" s="225" t="str">
        <f>IF(H29&gt;=12,"VALOR MAXIMO","VALOR")</f>
        <v>VALOR</v>
      </c>
      <c r="I28" s="226"/>
    </row>
    <row r="29" spans="2:11" ht="19.5" thickBot="1" x14ac:dyDescent="0.35">
      <c r="E29" s="76" t="s">
        <v>54</v>
      </c>
      <c r="F29" s="74" t="s">
        <v>29</v>
      </c>
      <c r="G29" s="25">
        <f>H18+H26</f>
        <v>0</v>
      </c>
      <c r="H29" s="183">
        <f>IF(G29&gt;=12,"12",G29)</f>
        <v>0</v>
      </c>
      <c r="I29" s="184"/>
    </row>
    <row r="30" spans="2:11" s="127" customFormat="1" ht="18.75" x14ac:dyDescent="0.3">
      <c r="H30" s="158"/>
      <c r="I30" s="158"/>
    </row>
    <row r="31" spans="2:11" ht="15.75" thickBot="1" x14ac:dyDescent="0.3">
      <c r="D31" s="127"/>
      <c r="E31" s="192" t="str">
        <f>IF(E32&gt;=3,"VALOR MAXIMO","VALOR")</f>
        <v>VALOR</v>
      </c>
      <c r="F31" s="193"/>
      <c r="G31" s="53"/>
      <c r="H31" s="127"/>
    </row>
    <row r="32" spans="2:11" ht="19.5" thickBot="1" x14ac:dyDescent="0.35">
      <c r="B32" s="216" t="s">
        <v>4</v>
      </c>
      <c r="C32" s="217"/>
      <c r="D32" s="62"/>
      <c r="E32" s="183">
        <f>IF(D32&gt;=3,"3",D32)</f>
        <v>0</v>
      </c>
      <c r="F32" s="184"/>
    </row>
    <row r="33" spans="2:11" ht="22.9" customHeight="1" x14ac:dyDescent="0.25">
      <c r="B33" s="218" t="s">
        <v>31</v>
      </c>
      <c r="C33" s="218"/>
      <c r="D33" s="1"/>
      <c r="E33" s="1"/>
    </row>
    <row r="34" spans="2:11" ht="27.6" customHeight="1" x14ac:dyDescent="0.25">
      <c r="B34" s="215" t="s">
        <v>57</v>
      </c>
      <c r="C34" s="215"/>
    </row>
    <row r="35" spans="2:11" ht="27.6" customHeight="1" x14ac:dyDescent="0.25">
      <c r="B35" s="215" t="s">
        <v>58</v>
      </c>
      <c r="C35" s="215"/>
    </row>
    <row r="36" spans="2:11" ht="26.45" customHeight="1" x14ac:dyDescent="0.25">
      <c r="B36" s="215" t="s">
        <v>1</v>
      </c>
      <c r="C36" s="215"/>
    </row>
    <row r="37" spans="2:11" ht="88.15" customHeight="1" thickBot="1" x14ac:dyDescent="0.3"/>
    <row r="38" spans="2:11" ht="15.75" thickBot="1" x14ac:dyDescent="0.3">
      <c r="B38" s="40" t="s">
        <v>88</v>
      </c>
      <c r="C38" s="9"/>
      <c r="D38" s="9"/>
      <c r="E38" s="9"/>
      <c r="F38" s="9"/>
      <c r="G38" s="10"/>
      <c r="I38" s="227" t="str">
        <f>IF(I39&gt;=22,"VALOR MAXIMO","VALOR")</f>
        <v>VALOR</v>
      </c>
      <c r="J38" s="228"/>
    </row>
    <row r="39" spans="2:11" ht="16.5" customHeight="1" thickBot="1" x14ac:dyDescent="0.35">
      <c r="F39" s="213" t="s">
        <v>8</v>
      </c>
      <c r="G39" s="214"/>
      <c r="H39" s="52">
        <f>I85+I119</f>
        <v>0</v>
      </c>
      <c r="I39" s="183">
        <f>IF(H39&gt;=22,"22",H39)</f>
        <v>0</v>
      </c>
      <c r="J39" s="184"/>
    </row>
    <row r="40" spans="2:11" x14ac:dyDescent="0.25">
      <c r="B40" s="11" t="s">
        <v>6</v>
      </c>
      <c r="C40" s="12"/>
    </row>
    <row r="41" spans="2:11" x14ac:dyDescent="0.25">
      <c r="D41" s="3" t="s">
        <v>26</v>
      </c>
      <c r="E41" s="4" t="s">
        <v>27</v>
      </c>
      <c r="F41" s="3" t="s">
        <v>34</v>
      </c>
      <c r="G41" s="3" t="s">
        <v>2</v>
      </c>
      <c r="H41" s="3"/>
      <c r="I41" s="234" t="s">
        <v>32</v>
      </c>
      <c r="J41" s="235"/>
      <c r="K41" s="236"/>
    </row>
    <row r="42" spans="2:11" x14ac:dyDescent="0.25">
      <c r="B42" s="169" t="s">
        <v>80</v>
      </c>
      <c r="C42" s="172" t="s">
        <v>81</v>
      </c>
      <c r="D42" s="60"/>
      <c r="E42" s="60"/>
      <c r="F42" s="33">
        <f>J42</f>
        <v>0</v>
      </c>
      <c r="G42" s="3">
        <v>0.30499999999999999</v>
      </c>
      <c r="H42" s="28">
        <f>G42*F42</f>
        <v>0</v>
      </c>
      <c r="I42" s="22">
        <f>IF((E42-D42)=0,0, (E42+1-D42)/30)</f>
        <v>0</v>
      </c>
      <c r="J42" s="27">
        <f>INT(I42)</f>
        <v>0</v>
      </c>
      <c r="K42" s="24">
        <f>I42-J42</f>
        <v>0</v>
      </c>
    </row>
    <row r="43" spans="2:11" x14ac:dyDescent="0.25">
      <c r="B43" s="170"/>
      <c r="C43" s="173"/>
      <c r="D43" s="60"/>
      <c r="E43" s="60"/>
      <c r="F43" s="33">
        <f t="shared" ref="F43:F46" si="6">J43</f>
        <v>0</v>
      </c>
      <c r="G43" s="94">
        <v>0.30499999999999999</v>
      </c>
      <c r="H43" s="28">
        <f>G43*F43</f>
        <v>0</v>
      </c>
      <c r="I43" s="22">
        <f t="shared" ref="I43:I67" si="7">IF((E43-D43)=0,0, (E43+1-D43)/30)</f>
        <v>0</v>
      </c>
      <c r="J43" s="27">
        <f t="shared" ref="J43:J46" si="8">INT(I43)</f>
        <v>0</v>
      </c>
      <c r="K43" s="24">
        <f t="shared" ref="K43:K46" si="9">I43-J43</f>
        <v>0</v>
      </c>
    </row>
    <row r="44" spans="2:11" x14ac:dyDescent="0.25">
      <c r="B44" s="170"/>
      <c r="C44" s="173"/>
      <c r="D44" s="60"/>
      <c r="E44" s="60"/>
      <c r="F44" s="33">
        <f t="shared" si="6"/>
        <v>0</v>
      </c>
      <c r="G44" s="94">
        <v>0.30499999999999999</v>
      </c>
      <c r="H44" s="28">
        <f>G44*F44</f>
        <v>0</v>
      </c>
      <c r="I44" s="22">
        <f t="shared" si="7"/>
        <v>0</v>
      </c>
      <c r="J44" s="27">
        <f t="shared" si="8"/>
        <v>0</v>
      </c>
      <c r="K44" s="24">
        <f t="shared" si="9"/>
        <v>0</v>
      </c>
    </row>
    <row r="45" spans="2:11" x14ac:dyDescent="0.25">
      <c r="B45" s="170"/>
      <c r="C45" s="173"/>
      <c r="D45" s="60"/>
      <c r="E45" s="60"/>
      <c r="F45" s="33">
        <f t="shared" si="6"/>
        <v>0</v>
      </c>
      <c r="G45" s="94">
        <v>0.30499999999999999</v>
      </c>
      <c r="H45" s="28">
        <f>G45*F45</f>
        <v>0</v>
      </c>
      <c r="I45" s="22">
        <f t="shared" si="7"/>
        <v>0</v>
      </c>
      <c r="J45" s="27">
        <f t="shared" si="8"/>
        <v>0</v>
      </c>
      <c r="K45" s="24">
        <f t="shared" si="9"/>
        <v>0</v>
      </c>
    </row>
    <row r="46" spans="2:11" ht="15.75" thickBot="1" x14ac:dyDescent="0.3">
      <c r="B46" s="170"/>
      <c r="C46" s="174"/>
      <c r="D46" s="60"/>
      <c r="E46" s="60"/>
      <c r="F46" s="33">
        <f t="shared" si="6"/>
        <v>0</v>
      </c>
      <c r="G46" s="94">
        <v>0.30499999999999999</v>
      </c>
      <c r="H46" s="28">
        <f>G46*F46</f>
        <v>0</v>
      </c>
      <c r="I46" s="22">
        <f t="shared" si="7"/>
        <v>0</v>
      </c>
      <c r="J46" s="27">
        <f t="shared" si="8"/>
        <v>0</v>
      </c>
      <c r="K46" s="24">
        <f t="shared" si="9"/>
        <v>0</v>
      </c>
    </row>
    <row r="47" spans="2:11" ht="15.75" thickBot="1" x14ac:dyDescent="0.3">
      <c r="B47" s="170"/>
      <c r="C47" s="51"/>
      <c r="D47" s="21"/>
      <c r="E47" s="57" t="s">
        <v>35</v>
      </c>
      <c r="F47" s="36">
        <f>SUM(F42:F46)</f>
        <v>0</v>
      </c>
      <c r="G47" s="34" t="s">
        <v>28</v>
      </c>
      <c r="H47" s="35">
        <f>SUM(H42:H46)</f>
        <v>0</v>
      </c>
      <c r="I47" s="22"/>
      <c r="J47" s="22"/>
      <c r="K47" s="29">
        <f>SUM(K42:K46)</f>
        <v>0</v>
      </c>
    </row>
    <row r="48" spans="2:11" x14ac:dyDescent="0.25">
      <c r="B48" s="170"/>
      <c r="C48" s="175" t="s">
        <v>30</v>
      </c>
      <c r="D48" s="175"/>
      <c r="E48" s="176"/>
      <c r="F48" s="46">
        <f>ROUNDDOWN(SUM(K42:K46),0)</f>
        <v>0</v>
      </c>
      <c r="G48" s="23" t="s">
        <v>28</v>
      </c>
      <c r="H48" s="37">
        <f>ROUNDDOWN(SUM(K42:K46),0)*G42</f>
        <v>0</v>
      </c>
      <c r="I48" s="22"/>
    </row>
    <row r="49" spans="2:11" x14ac:dyDescent="0.25">
      <c r="B49" s="170"/>
      <c r="C49" s="172" t="s">
        <v>82</v>
      </c>
      <c r="D49" s="131"/>
      <c r="E49" s="131"/>
      <c r="F49" s="33">
        <f>J49</f>
        <v>0</v>
      </c>
      <c r="G49" s="3">
        <v>0.23499999999999999</v>
      </c>
      <c r="H49" s="28">
        <f>G49*F49</f>
        <v>0</v>
      </c>
      <c r="I49" s="22">
        <f t="shared" si="7"/>
        <v>0</v>
      </c>
      <c r="J49" s="27">
        <f>INT(I49)</f>
        <v>0</v>
      </c>
      <c r="K49" s="24">
        <f>I49-J49</f>
        <v>0</v>
      </c>
    </row>
    <row r="50" spans="2:11" x14ac:dyDescent="0.25">
      <c r="B50" s="170"/>
      <c r="C50" s="173"/>
      <c r="D50" s="131"/>
      <c r="E50" s="131"/>
      <c r="F50" s="33">
        <f t="shared" ref="F50:F53" si="10">J50</f>
        <v>0</v>
      </c>
      <c r="G50" s="94">
        <v>0.23499999999999999</v>
      </c>
      <c r="H50" s="28">
        <f>G50*F50</f>
        <v>0</v>
      </c>
      <c r="I50" s="22">
        <f t="shared" si="7"/>
        <v>0</v>
      </c>
      <c r="J50" s="27">
        <f t="shared" ref="J50:J53" si="11">INT(I50)</f>
        <v>0</v>
      </c>
      <c r="K50" s="24">
        <f t="shared" ref="K50:K53" si="12">I50-J50</f>
        <v>0</v>
      </c>
    </row>
    <row r="51" spans="2:11" x14ac:dyDescent="0.25">
      <c r="B51" s="170"/>
      <c r="C51" s="173"/>
      <c r="D51" s="131"/>
      <c r="E51" s="131"/>
      <c r="F51" s="33">
        <f t="shared" si="10"/>
        <v>0</v>
      </c>
      <c r="G51" s="94">
        <v>0.23499999999999999</v>
      </c>
      <c r="H51" s="28">
        <f>G51*F51</f>
        <v>0</v>
      </c>
      <c r="I51" s="22">
        <f t="shared" si="7"/>
        <v>0</v>
      </c>
      <c r="J51" s="27">
        <f t="shared" si="11"/>
        <v>0</v>
      </c>
      <c r="K51" s="24">
        <f t="shared" si="12"/>
        <v>0</v>
      </c>
    </row>
    <row r="52" spans="2:11" x14ac:dyDescent="0.25">
      <c r="B52" s="170"/>
      <c r="C52" s="173"/>
      <c r="D52" s="131"/>
      <c r="E52" s="131"/>
      <c r="F52" s="33">
        <f t="shared" si="10"/>
        <v>0</v>
      </c>
      <c r="G52" s="94">
        <v>0.23499999999999999</v>
      </c>
      <c r="H52" s="28">
        <f>G52*F52</f>
        <v>0</v>
      </c>
      <c r="I52" s="22">
        <f t="shared" si="7"/>
        <v>0</v>
      </c>
      <c r="J52" s="27">
        <f t="shared" si="11"/>
        <v>0</v>
      </c>
      <c r="K52" s="24">
        <f t="shared" si="12"/>
        <v>0</v>
      </c>
    </row>
    <row r="53" spans="2:11" ht="15.75" thickBot="1" x14ac:dyDescent="0.3">
      <c r="B53" s="170"/>
      <c r="C53" s="174"/>
      <c r="D53" s="60"/>
      <c r="E53" s="60"/>
      <c r="F53" s="33">
        <f t="shared" si="10"/>
        <v>0</v>
      </c>
      <c r="G53" s="94">
        <v>0.23499999999999999</v>
      </c>
      <c r="H53" s="28">
        <f>G53*F53</f>
        <v>0</v>
      </c>
      <c r="I53" s="22">
        <f t="shared" si="7"/>
        <v>0</v>
      </c>
      <c r="J53" s="27">
        <f t="shared" si="11"/>
        <v>0</v>
      </c>
      <c r="K53" s="24">
        <f t="shared" si="12"/>
        <v>0</v>
      </c>
    </row>
    <row r="54" spans="2:11" ht="15.75" thickBot="1" x14ac:dyDescent="0.3">
      <c r="B54" s="170"/>
      <c r="C54" s="51"/>
      <c r="D54" s="21"/>
      <c r="E54" s="57" t="s">
        <v>35</v>
      </c>
      <c r="F54" s="36">
        <f>SUM(F49:F53)</f>
        <v>0</v>
      </c>
      <c r="G54" s="34" t="s">
        <v>28</v>
      </c>
      <c r="H54" s="35">
        <f>SUM(H49:H53)</f>
        <v>0</v>
      </c>
      <c r="I54" s="22"/>
      <c r="J54" s="22"/>
      <c r="K54" s="29">
        <f>SUM(K49:K53)</f>
        <v>0</v>
      </c>
    </row>
    <row r="55" spans="2:11" x14ac:dyDescent="0.25">
      <c r="B55" s="171"/>
      <c r="C55" s="175" t="s">
        <v>30</v>
      </c>
      <c r="D55" s="175"/>
      <c r="E55" s="176"/>
      <c r="F55" s="46">
        <f>ROUNDDOWN(SUM(K49:K53),0)</f>
        <v>0</v>
      </c>
      <c r="G55" s="23" t="s">
        <v>28</v>
      </c>
      <c r="H55" s="37">
        <f>ROUNDDOWN(SUM(K49:K53),0)*G49</f>
        <v>0</v>
      </c>
      <c r="I55" s="22"/>
    </row>
    <row r="56" spans="2:11" x14ac:dyDescent="0.25">
      <c r="B56" s="196" t="s">
        <v>37</v>
      </c>
      <c r="C56" s="201" t="s">
        <v>81</v>
      </c>
      <c r="D56" s="166"/>
      <c r="E56" s="166"/>
      <c r="F56" s="167">
        <f>J56</f>
        <v>0</v>
      </c>
      <c r="G56" s="168">
        <v>0.22900000000000001</v>
      </c>
      <c r="H56" s="28">
        <f>G56*F56</f>
        <v>0</v>
      </c>
      <c r="I56" s="22">
        <f t="shared" si="7"/>
        <v>0</v>
      </c>
      <c r="J56" s="27">
        <f>INT(I56)</f>
        <v>0</v>
      </c>
      <c r="K56" s="24">
        <f>I56-J56</f>
        <v>0</v>
      </c>
    </row>
    <row r="57" spans="2:11" x14ac:dyDescent="0.25">
      <c r="B57" s="197"/>
      <c r="C57" s="202"/>
      <c r="D57" s="166"/>
      <c r="E57" s="166"/>
      <c r="F57" s="167">
        <f>J57</f>
        <v>0</v>
      </c>
      <c r="G57" s="168">
        <v>0.22900000000000001</v>
      </c>
      <c r="H57" s="28">
        <f>G57*F57</f>
        <v>0</v>
      </c>
      <c r="I57" s="22">
        <f t="shared" si="7"/>
        <v>0</v>
      </c>
      <c r="J57" s="27">
        <f t="shared" ref="J57:J60" si="13">INT(I57)</f>
        <v>0</v>
      </c>
      <c r="K57" s="24">
        <f t="shared" ref="K57:K60" si="14">I57-J57</f>
        <v>0</v>
      </c>
    </row>
    <row r="58" spans="2:11" x14ac:dyDescent="0.25">
      <c r="B58" s="197"/>
      <c r="C58" s="202"/>
      <c r="D58" s="166"/>
      <c r="E58" s="166"/>
      <c r="F58" s="167">
        <f>J58</f>
        <v>0</v>
      </c>
      <c r="G58" s="168">
        <v>0.22900000000000001</v>
      </c>
      <c r="H58" s="28">
        <f>G58*F58</f>
        <v>0</v>
      </c>
      <c r="I58" s="22">
        <f t="shared" si="7"/>
        <v>0</v>
      </c>
      <c r="J58" s="27">
        <f t="shared" si="13"/>
        <v>0</v>
      </c>
      <c r="K58" s="24">
        <f t="shared" si="14"/>
        <v>0</v>
      </c>
    </row>
    <row r="59" spans="2:11" x14ac:dyDescent="0.25">
      <c r="B59" s="197"/>
      <c r="C59" s="202"/>
      <c r="D59" s="166"/>
      <c r="E59" s="166"/>
      <c r="F59" s="167">
        <f>J59</f>
        <v>0</v>
      </c>
      <c r="G59" s="168">
        <v>0.22900000000000001</v>
      </c>
      <c r="H59" s="28">
        <f>G59*F59</f>
        <v>0</v>
      </c>
      <c r="I59" s="22">
        <f t="shared" si="7"/>
        <v>0</v>
      </c>
      <c r="J59" s="27">
        <f t="shared" si="13"/>
        <v>0</v>
      </c>
      <c r="K59" s="24">
        <f t="shared" si="14"/>
        <v>0</v>
      </c>
    </row>
    <row r="60" spans="2:11" ht="15.75" thickBot="1" x14ac:dyDescent="0.3">
      <c r="B60" s="197"/>
      <c r="C60" s="203"/>
      <c r="D60" s="166"/>
      <c r="E60" s="166"/>
      <c r="F60" s="167">
        <f>J60</f>
        <v>0</v>
      </c>
      <c r="G60" s="168">
        <v>0.22900000000000001</v>
      </c>
      <c r="H60" s="28">
        <f>G60*F60</f>
        <v>0</v>
      </c>
      <c r="I60" s="22">
        <f t="shared" si="7"/>
        <v>0</v>
      </c>
      <c r="J60" s="27">
        <f t="shared" si="13"/>
        <v>0</v>
      </c>
      <c r="K60" s="24">
        <f t="shared" si="14"/>
        <v>0</v>
      </c>
    </row>
    <row r="61" spans="2:11" ht="15.75" thickBot="1" x14ac:dyDescent="0.3">
      <c r="B61" s="197"/>
      <c r="C61" s="51"/>
      <c r="D61" s="21"/>
      <c r="E61" s="57" t="s">
        <v>35</v>
      </c>
      <c r="F61" s="36">
        <f>SUM(F56:F60)</f>
        <v>0</v>
      </c>
      <c r="G61" s="34" t="s">
        <v>28</v>
      </c>
      <c r="H61" s="35">
        <f>SUM(H56:H60)</f>
        <v>0</v>
      </c>
      <c r="I61" s="22"/>
      <c r="J61" s="22"/>
      <c r="K61" s="29">
        <f>SUM(K56:K60)</f>
        <v>0</v>
      </c>
    </row>
    <row r="62" spans="2:11" x14ac:dyDescent="0.25">
      <c r="B62" s="197"/>
      <c r="C62" s="175" t="s">
        <v>30</v>
      </c>
      <c r="D62" s="175"/>
      <c r="E62" s="176"/>
      <c r="F62" s="46">
        <f>ROUNDDOWN(SUM(K56:K60),0)</f>
        <v>0</v>
      </c>
      <c r="G62" s="23" t="s">
        <v>28</v>
      </c>
      <c r="H62" s="37">
        <f>ROUNDDOWN(SUM(K56:K60),0)*G56</f>
        <v>0</v>
      </c>
      <c r="I62" s="22"/>
    </row>
    <row r="63" spans="2:11" x14ac:dyDescent="0.25">
      <c r="B63" s="197"/>
      <c r="C63" s="201" t="s">
        <v>83</v>
      </c>
      <c r="D63" s="166"/>
      <c r="E63" s="166"/>
      <c r="F63" s="167">
        <f>J63</f>
        <v>0</v>
      </c>
      <c r="G63" s="168">
        <v>0.17599999999999999</v>
      </c>
      <c r="H63" s="28">
        <f>G63*F63</f>
        <v>0</v>
      </c>
      <c r="I63" s="22">
        <f t="shared" si="7"/>
        <v>0</v>
      </c>
      <c r="J63" s="27">
        <f>INT(I63)</f>
        <v>0</v>
      </c>
      <c r="K63" s="24">
        <f>I63-J63</f>
        <v>0</v>
      </c>
    </row>
    <row r="64" spans="2:11" x14ac:dyDescent="0.25">
      <c r="B64" s="197"/>
      <c r="C64" s="202"/>
      <c r="D64" s="166"/>
      <c r="E64" s="166"/>
      <c r="F64" s="167">
        <f>J64</f>
        <v>0</v>
      </c>
      <c r="G64" s="168">
        <v>0.17599999999999999</v>
      </c>
      <c r="H64" s="28">
        <f>G64*F64</f>
        <v>0</v>
      </c>
      <c r="I64" s="22">
        <f t="shared" si="7"/>
        <v>0</v>
      </c>
      <c r="J64" s="27">
        <f t="shared" ref="J64:J67" si="15">INT(I64)</f>
        <v>0</v>
      </c>
      <c r="K64" s="24">
        <f t="shared" ref="K64:K67" si="16">I64-J64</f>
        <v>0</v>
      </c>
    </row>
    <row r="65" spans="2:11" x14ac:dyDescent="0.25">
      <c r="B65" s="197"/>
      <c r="C65" s="202"/>
      <c r="D65" s="166"/>
      <c r="E65" s="166"/>
      <c r="F65" s="167">
        <f>J65</f>
        <v>0</v>
      </c>
      <c r="G65" s="168">
        <v>0.17599999999999999</v>
      </c>
      <c r="H65" s="28">
        <f>G65*F65</f>
        <v>0</v>
      </c>
      <c r="I65" s="22">
        <f t="shared" si="7"/>
        <v>0</v>
      </c>
      <c r="J65" s="27">
        <f t="shared" si="15"/>
        <v>0</v>
      </c>
      <c r="K65" s="24">
        <f t="shared" si="16"/>
        <v>0</v>
      </c>
    </row>
    <row r="66" spans="2:11" x14ac:dyDescent="0.25">
      <c r="B66" s="197"/>
      <c r="C66" s="202"/>
      <c r="D66" s="166"/>
      <c r="E66" s="166"/>
      <c r="F66" s="167">
        <f>J66</f>
        <v>0</v>
      </c>
      <c r="G66" s="168">
        <v>0.17599999999999999</v>
      </c>
      <c r="H66" s="28">
        <f>G66*F66</f>
        <v>0</v>
      </c>
      <c r="I66" s="22">
        <f t="shared" si="7"/>
        <v>0</v>
      </c>
      <c r="J66" s="27">
        <f t="shared" si="15"/>
        <v>0</v>
      </c>
      <c r="K66" s="24">
        <f t="shared" si="16"/>
        <v>0</v>
      </c>
    </row>
    <row r="67" spans="2:11" ht="15.75" thickBot="1" x14ac:dyDescent="0.3">
      <c r="B67" s="197"/>
      <c r="C67" s="203"/>
      <c r="D67" s="166"/>
      <c r="E67" s="166"/>
      <c r="F67" s="167">
        <f>J67</f>
        <v>0</v>
      </c>
      <c r="G67" s="168">
        <v>0.17599999999999999</v>
      </c>
      <c r="H67" s="28">
        <f>G67*F67</f>
        <v>0</v>
      </c>
      <c r="I67" s="22">
        <f t="shared" si="7"/>
        <v>0</v>
      </c>
      <c r="J67" s="27">
        <f t="shared" si="15"/>
        <v>0</v>
      </c>
      <c r="K67" s="24">
        <f t="shared" si="16"/>
        <v>0</v>
      </c>
    </row>
    <row r="68" spans="2:11" ht="15.75" thickBot="1" x14ac:dyDescent="0.3">
      <c r="B68" s="197"/>
      <c r="C68" s="51"/>
      <c r="D68" s="21"/>
      <c r="E68" s="57" t="s">
        <v>35</v>
      </c>
      <c r="F68" s="36">
        <f>SUM(F63:F67)</f>
        <v>0</v>
      </c>
      <c r="G68" s="34" t="s">
        <v>28</v>
      </c>
      <c r="H68" s="35">
        <f>SUM(H63:H67)</f>
        <v>0</v>
      </c>
      <c r="I68" s="22"/>
      <c r="J68" s="22"/>
      <c r="K68" s="29">
        <f>SUM(K63:K67)</f>
        <v>0</v>
      </c>
    </row>
    <row r="69" spans="2:11" x14ac:dyDescent="0.25">
      <c r="B69" s="198"/>
      <c r="C69" s="175" t="s">
        <v>30</v>
      </c>
      <c r="D69" s="175"/>
      <c r="E69" s="176"/>
      <c r="F69" s="46">
        <f>ROUNDDOWN(SUM(K63:K67),0)</f>
        <v>0</v>
      </c>
      <c r="G69" s="23" t="s">
        <v>28</v>
      </c>
      <c r="H69" s="45">
        <f>ROUNDDOWN(SUM(K63:K67),0)*G63</f>
        <v>0</v>
      </c>
    </row>
    <row r="70" spans="2:11" s="127" customFormat="1" x14ac:dyDescent="0.25">
      <c r="B70" s="169" t="s">
        <v>5</v>
      </c>
      <c r="C70" s="172" t="s">
        <v>81</v>
      </c>
      <c r="D70" s="131"/>
      <c r="E70" s="131"/>
      <c r="F70" s="33">
        <f>J70</f>
        <v>0</v>
      </c>
      <c r="G70" s="94">
        <v>0.152</v>
      </c>
      <c r="H70" s="28">
        <f>G70*F70</f>
        <v>0</v>
      </c>
      <c r="I70" s="22">
        <f t="shared" ref="I70:I74" si="17">IF((E70-D70)=0,0, (E70+1-D70)/30)</f>
        <v>0</v>
      </c>
      <c r="J70" s="27">
        <f>INT(I70)</f>
        <v>0</v>
      </c>
      <c r="K70" s="24">
        <f>I70-J70</f>
        <v>0</v>
      </c>
    </row>
    <row r="71" spans="2:11" s="127" customFormat="1" x14ac:dyDescent="0.25">
      <c r="B71" s="170"/>
      <c r="C71" s="173"/>
      <c r="D71" s="131"/>
      <c r="E71" s="131"/>
      <c r="F71" s="33">
        <f>J71</f>
        <v>0</v>
      </c>
      <c r="G71" s="94">
        <v>0.152</v>
      </c>
      <c r="H71" s="28">
        <f>G71*F71</f>
        <v>0</v>
      </c>
      <c r="I71" s="22">
        <f t="shared" si="17"/>
        <v>0</v>
      </c>
      <c r="J71" s="27">
        <f t="shared" ref="J71:J74" si="18">INT(I71)</f>
        <v>0</v>
      </c>
      <c r="K71" s="24">
        <f t="shared" ref="K71:K74" si="19">I71-J71</f>
        <v>0</v>
      </c>
    </row>
    <row r="72" spans="2:11" s="127" customFormat="1" x14ac:dyDescent="0.25">
      <c r="B72" s="170"/>
      <c r="C72" s="173"/>
      <c r="D72" s="131"/>
      <c r="E72" s="131"/>
      <c r="F72" s="33">
        <f>J72</f>
        <v>0</v>
      </c>
      <c r="G72" s="94">
        <v>0.152</v>
      </c>
      <c r="H72" s="28">
        <f>G72*F72</f>
        <v>0</v>
      </c>
      <c r="I72" s="22">
        <f t="shared" si="17"/>
        <v>0</v>
      </c>
      <c r="J72" s="27">
        <f t="shared" si="18"/>
        <v>0</v>
      </c>
      <c r="K72" s="24">
        <f t="shared" si="19"/>
        <v>0</v>
      </c>
    </row>
    <row r="73" spans="2:11" s="127" customFormat="1" x14ac:dyDescent="0.25">
      <c r="B73" s="170"/>
      <c r="C73" s="173"/>
      <c r="D73" s="131"/>
      <c r="E73" s="131"/>
      <c r="F73" s="33">
        <f>J73</f>
        <v>0</v>
      </c>
      <c r="G73" s="94">
        <v>0.152</v>
      </c>
      <c r="H73" s="28">
        <f>G73*F73</f>
        <v>0</v>
      </c>
      <c r="I73" s="22">
        <f t="shared" si="17"/>
        <v>0</v>
      </c>
      <c r="J73" s="27">
        <f t="shared" si="18"/>
        <v>0</v>
      </c>
      <c r="K73" s="24">
        <f t="shared" si="19"/>
        <v>0</v>
      </c>
    </row>
    <row r="74" spans="2:11" s="127" customFormat="1" ht="15.75" thickBot="1" x14ac:dyDescent="0.3">
      <c r="B74" s="170"/>
      <c r="C74" s="174"/>
      <c r="D74" s="131"/>
      <c r="E74" s="131"/>
      <c r="F74" s="33">
        <f>J74</f>
        <v>0</v>
      </c>
      <c r="G74" s="94">
        <v>0.152</v>
      </c>
      <c r="H74" s="28">
        <f>G74*F74</f>
        <v>0</v>
      </c>
      <c r="I74" s="22">
        <f t="shared" si="17"/>
        <v>0</v>
      </c>
      <c r="J74" s="27">
        <f t="shared" si="18"/>
        <v>0</v>
      </c>
      <c r="K74" s="24">
        <f t="shared" si="19"/>
        <v>0</v>
      </c>
    </row>
    <row r="75" spans="2:11" s="127" customFormat="1" ht="15.75" thickBot="1" x14ac:dyDescent="0.3">
      <c r="B75" s="170"/>
      <c r="C75" s="102"/>
      <c r="D75" s="21"/>
      <c r="E75" s="57" t="s">
        <v>35</v>
      </c>
      <c r="F75" s="36">
        <f>SUM(F70:F74)</f>
        <v>0</v>
      </c>
      <c r="G75" s="34" t="s">
        <v>28</v>
      </c>
      <c r="H75" s="35">
        <f>SUM(H70:H74)</f>
        <v>0</v>
      </c>
      <c r="I75" s="22"/>
      <c r="J75" s="22"/>
      <c r="K75" s="29">
        <f>SUM(K70:K74)</f>
        <v>0</v>
      </c>
    </row>
    <row r="76" spans="2:11" s="127" customFormat="1" x14ac:dyDescent="0.25">
      <c r="B76" s="170"/>
      <c r="C76" s="175" t="s">
        <v>30</v>
      </c>
      <c r="D76" s="175"/>
      <c r="E76" s="176"/>
      <c r="F76" s="46">
        <f>ROUNDDOWN(SUM(K70:K74),0)</f>
        <v>0</v>
      </c>
      <c r="G76" s="23" t="s">
        <v>28</v>
      </c>
      <c r="H76" s="37">
        <f>ROUNDDOWN(SUM(K70:K74),0)*G70</f>
        <v>0</v>
      </c>
      <c r="I76" s="22"/>
    </row>
    <row r="77" spans="2:11" s="127" customFormat="1" x14ac:dyDescent="0.25">
      <c r="B77" s="170"/>
      <c r="C77" s="172" t="s">
        <v>82</v>
      </c>
      <c r="D77" s="131"/>
      <c r="E77" s="131"/>
      <c r="F77" s="33">
        <f>J77</f>
        <v>0</v>
      </c>
      <c r="G77" s="94">
        <v>0.13200000000000001</v>
      </c>
      <c r="H77" s="28">
        <f>G77*F77</f>
        <v>0</v>
      </c>
      <c r="I77" s="22">
        <f t="shared" ref="I77:I81" si="20">IF((E77-D77)=0,0, (E77+1-D77)/30)</f>
        <v>0</v>
      </c>
      <c r="J77" s="27">
        <f>INT(I77)</f>
        <v>0</v>
      </c>
      <c r="K77" s="24">
        <f>I77-J77</f>
        <v>0</v>
      </c>
    </row>
    <row r="78" spans="2:11" s="127" customFormat="1" x14ac:dyDescent="0.25">
      <c r="B78" s="170"/>
      <c r="C78" s="173"/>
      <c r="D78" s="131"/>
      <c r="E78" s="131"/>
      <c r="F78" s="33">
        <f>J78</f>
        <v>0</v>
      </c>
      <c r="G78" s="94">
        <v>0.13200000000000001</v>
      </c>
      <c r="H78" s="28">
        <f>G78*F78</f>
        <v>0</v>
      </c>
      <c r="I78" s="22">
        <f t="shared" si="20"/>
        <v>0</v>
      </c>
      <c r="J78" s="27">
        <f t="shared" ref="J78:J81" si="21">INT(I78)</f>
        <v>0</v>
      </c>
      <c r="K78" s="24">
        <f t="shared" ref="K78:K81" si="22">I78-J78</f>
        <v>0</v>
      </c>
    </row>
    <row r="79" spans="2:11" s="127" customFormat="1" x14ac:dyDescent="0.25">
      <c r="B79" s="170"/>
      <c r="C79" s="173"/>
      <c r="D79" s="131"/>
      <c r="E79" s="131"/>
      <c r="F79" s="33">
        <f>J79</f>
        <v>0</v>
      </c>
      <c r="G79" s="94">
        <v>0.13200000000000001</v>
      </c>
      <c r="H79" s="28">
        <f>G79*F79</f>
        <v>0</v>
      </c>
      <c r="I79" s="22">
        <f t="shared" si="20"/>
        <v>0</v>
      </c>
      <c r="J79" s="27">
        <f t="shared" si="21"/>
        <v>0</v>
      </c>
      <c r="K79" s="24">
        <f t="shared" si="22"/>
        <v>0</v>
      </c>
    </row>
    <row r="80" spans="2:11" s="127" customFormat="1" x14ac:dyDescent="0.25">
      <c r="B80" s="170"/>
      <c r="C80" s="173"/>
      <c r="D80" s="131"/>
      <c r="E80" s="131"/>
      <c r="F80" s="33">
        <f>J80</f>
        <v>0</v>
      </c>
      <c r="G80" s="94">
        <v>0.13200000000000001</v>
      </c>
      <c r="H80" s="28">
        <f>G80*F80</f>
        <v>0</v>
      </c>
      <c r="I80" s="22">
        <f t="shared" si="20"/>
        <v>0</v>
      </c>
      <c r="J80" s="27">
        <f t="shared" si="21"/>
        <v>0</v>
      </c>
      <c r="K80" s="24">
        <f t="shared" si="22"/>
        <v>0</v>
      </c>
    </row>
    <row r="81" spans="2:11" s="127" customFormat="1" ht="15.75" thickBot="1" x14ac:dyDescent="0.3">
      <c r="B81" s="170"/>
      <c r="C81" s="174"/>
      <c r="D81" s="131"/>
      <c r="E81" s="131"/>
      <c r="F81" s="33">
        <f>J81</f>
        <v>0</v>
      </c>
      <c r="G81" s="94">
        <v>0.13200000000000001</v>
      </c>
      <c r="H81" s="28">
        <f>G81*F81</f>
        <v>0</v>
      </c>
      <c r="I81" s="22">
        <f t="shared" si="20"/>
        <v>0</v>
      </c>
      <c r="J81" s="27">
        <f t="shared" si="21"/>
        <v>0</v>
      </c>
      <c r="K81" s="24">
        <f t="shared" si="22"/>
        <v>0</v>
      </c>
    </row>
    <row r="82" spans="2:11" s="127" customFormat="1" ht="15.75" thickBot="1" x14ac:dyDescent="0.3">
      <c r="B82" s="170"/>
      <c r="C82" s="102"/>
      <c r="D82" s="21"/>
      <c r="E82" s="57" t="s">
        <v>35</v>
      </c>
      <c r="F82" s="36">
        <f>SUM(F77:F81)</f>
        <v>0</v>
      </c>
      <c r="G82" s="34" t="s">
        <v>28</v>
      </c>
      <c r="H82" s="35">
        <f>SUM(H77:H81)</f>
        <v>0</v>
      </c>
      <c r="I82" s="22"/>
      <c r="J82" s="22"/>
      <c r="K82" s="29">
        <f>SUM(K77:K81)</f>
        <v>0</v>
      </c>
    </row>
    <row r="83" spans="2:11" s="127" customFormat="1" x14ac:dyDescent="0.25">
      <c r="B83" s="171"/>
      <c r="C83" s="175" t="s">
        <v>30</v>
      </c>
      <c r="D83" s="175"/>
      <c r="E83" s="176"/>
      <c r="F83" s="46">
        <f>ROUNDDOWN(SUM(K77:K81),0)</f>
        <v>0</v>
      </c>
      <c r="G83" s="23" t="s">
        <v>28</v>
      </c>
      <c r="H83" s="45">
        <f>ROUNDDOWN(SUM(K77:K81),0)*G77</f>
        <v>0</v>
      </c>
    </row>
    <row r="84" spans="2:11" s="127" customFormat="1" ht="15.75" thickBot="1" x14ac:dyDescent="0.3">
      <c r="B84" s="49"/>
      <c r="I84" s="227" t="str">
        <f>IF(I85&gt;=22,"VALOR MAXIMO","VALOR")</f>
        <v>VALOR</v>
      </c>
      <c r="J84" s="228"/>
    </row>
    <row r="85" spans="2:11" s="127" customFormat="1" ht="19.5" thickBot="1" x14ac:dyDescent="0.35">
      <c r="F85" s="130"/>
      <c r="H85" s="59">
        <f>H47+H48+H54+H55+H61+H62+H68+H69+H75+H76+H82+H83</f>
        <v>0</v>
      </c>
      <c r="I85" s="239">
        <f>IF(H85&gt;=22,"22",H85)</f>
        <v>0</v>
      </c>
      <c r="J85" s="184"/>
    </row>
    <row r="86" spans="2:11" s="127" customFormat="1" ht="18.75" x14ac:dyDescent="0.3">
      <c r="F86" s="130"/>
      <c r="H86" s="137"/>
      <c r="I86" s="132"/>
      <c r="J86" s="132"/>
    </row>
    <row r="87" spans="2:11" x14ac:dyDescent="0.25">
      <c r="F87" s="19"/>
      <c r="H87" s="19"/>
    </row>
    <row r="88" spans="2:11" ht="26.45" customHeight="1" x14ac:dyDescent="0.25">
      <c r="B88" s="194" t="s">
        <v>84</v>
      </c>
      <c r="C88" s="195"/>
      <c r="D88" s="163" t="s">
        <v>59</v>
      </c>
      <c r="F88" s="19"/>
      <c r="H88" s="19"/>
    </row>
    <row r="89" spans="2:11" x14ac:dyDescent="0.25">
      <c r="D89" s="3" t="s">
        <v>26</v>
      </c>
      <c r="E89" s="4" t="s">
        <v>27</v>
      </c>
      <c r="F89" s="32" t="s">
        <v>34</v>
      </c>
      <c r="G89" s="3" t="s">
        <v>2</v>
      </c>
      <c r="H89" s="3"/>
      <c r="I89" s="237" t="s">
        <v>32</v>
      </c>
      <c r="J89" s="234"/>
      <c r="K89" s="238"/>
    </row>
    <row r="90" spans="2:11" ht="13.9" customHeight="1" x14ac:dyDescent="0.25">
      <c r="B90" s="187" t="s">
        <v>36</v>
      </c>
      <c r="C90" s="172" t="s">
        <v>81</v>
      </c>
      <c r="D90" s="60"/>
      <c r="E90" s="60"/>
      <c r="F90" s="18">
        <f>J90</f>
        <v>0</v>
      </c>
      <c r="G90" s="30">
        <v>0.10100000000000001</v>
      </c>
      <c r="H90" s="28">
        <f>G90*F90</f>
        <v>0</v>
      </c>
      <c r="I90" s="22">
        <f>IF((E90-D90)=0,0, (E90+1-D90)/30)</f>
        <v>0</v>
      </c>
      <c r="J90" s="27">
        <f>INT(I90)</f>
        <v>0</v>
      </c>
      <c r="K90" s="24">
        <f>I90-J90</f>
        <v>0</v>
      </c>
    </row>
    <row r="91" spans="2:11" ht="15" customHeight="1" x14ac:dyDescent="0.25">
      <c r="B91" s="188"/>
      <c r="C91" s="173"/>
      <c r="D91" s="60"/>
      <c r="E91" s="60"/>
      <c r="F91" s="18">
        <f>J91</f>
        <v>0</v>
      </c>
      <c r="G91" s="94">
        <v>0.10100000000000001</v>
      </c>
      <c r="H91" s="28">
        <f>G91*F91</f>
        <v>0</v>
      </c>
      <c r="I91" s="22">
        <f t="shared" ref="I91:I115" si="23">IF((E91-D91)=0,0, (E91+1-D91)/30)</f>
        <v>0</v>
      </c>
      <c r="J91" s="27">
        <f t="shared" ref="J91:J94" si="24">INT(I91)</f>
        <v>0</v>
      </c>
      <c r="K91" s="24">
        <f t="shared" ref="K91:K94" si="25">I91-J91</f>
        <v>0</v>
      </c>
    </row>
    <row r="92" spans="2:11" x14ac:dyDescent="0.25">
      <c r="B92" s="188"/>
      <c r="C92" s="173"/>
      <c r="D92" s="60"/>
      <c r="E92" s="60"/>
      <c r="F92" s="18">
        <f>J92</f>
        <v>0</v>
      </c>
      <c r="G92" s="94">
        <v>0.10100000000000001</v>
      </c>
      <c r="H92" s="28">
        <f>G92*F92</f>
        <v>0</v>
      </c>
      <c r="I92" s="22">
        <f t="shared" si="23"/>
        <v>0</v>
      </c>
      <c r="J92" s="27">
        <f t="shared" si="24"/>
        <v>0</v>
      </c>
      <c r="K92" s="24">
        <f t="shared" si="25"/>
        <v>0</v>
      </c>
    </row>
    <row r="93" spans="2:11" x14ac:dyDescent="0.25">
      <c r="B93" s="188"/>
      <c r="C93" s="173"/>
      <c r="D93" s="60"/>
      <c r="E93" s="60"/>
      <c r="F93" s="18">
        <f>J93</f>
        <v>0</v>
      </c>
      <c r="G93" s="94">
        <v>0.10100000000000001</v>
      </c>
      <c r="H93" s="28">
        <f>G93*F93</f>
        <v>0</v>
      </c>
      <c r="I93" s="22">
        <f t="shared" si="23"/>
        <v>0</v>
      </c>
      <c r="J93" s="27">
        <f t="shared" si="24"/>
        <v>0</v>
      </c>
      <c r="K93" s="24">
        <f t="shared" si="25"/>
        <v>0</v>
      </c>
    </row>
    <row r="94" spans="2:11" ht="15.75" thickBot="1" x14ac:dyDescent="0.3">
      <c r="B94" s="188"/>
      <c r="C94" s="174"/>
      <c r="D94" s="60"/>
      <c r="E94" s="60"/>
      <c r="F94" s="18">
        <f>J94</f>
        <v>0</v>
      </c>
      <c r="G94" s="94">
        <v>0.10100000000000001</v>
      </c>
      <c r="H94" s="28">
        <f>G94*F94</f>
        <v>0</v>
      </c>
      <c r="I94" s="22">
        <f t="shared" si="23"/>
        <v>0</v>
      </c>
      <c r="J94" s="27">
        <f t="shared" si="24"/>
        <v>0</v>
      </c>
      <c r="K94" s="24">
        <f t="shared" si="25"/>
        <v>0</v>
      </c>
    </row>
    <row r="95" spans="2:11" ht="15.75" thickBot="1" x14ac:dyDescent="0.3">
      <c r="B95" s="188"/>
      <c r="C95" s="51"/>
      <c r="D95" s="21"/>
      <c r="E95" s="57" t="s">
        <v>35</v>
      </c>
      <c r="F95" s="36">
        <f>SUM(F90:F94)</f>
        <v>0</v>
      </c>
      <c r="G95" s="34" t="s">
        <v>28</v>
      </c>
      <c r="H95" s="35">
        <f>SUM(H90:H94)</f>
        <v>0</v>
      </c>
      <c r="I95" s="22"/>
      <c r="J95" s="22"/>
      <c r="K95" s="29">
        <f>SUM(K90:K94)</f>
        <v>0</v>
      </c>
    </row>
    <row r="96" spans="2:11" x14ac:dyDescent="0.25">
      <c r="B96" s="188"/>
      <c r="C96" s="175" t="s">
        <v>30</v>
      </c>
      <c r="D96" s="175"/>
      <c r="E96" s="176"/>
      <c r="F96" s="46">
        <f>ROUNDDOWN(SUM(K90:K94),0)</f>
        <v>0</v>
      </c>
      <c r="G96" s="23" t="s">
        <v>28</v>
      </c>
      <c r="H96" s="37">
        <f>ROUNDDOWN(SUM(K90:K94),0)*G90</f>
        <v>0</v>
      </c>
      <c r="I96" s="22"/>
    </row>
    <row r="97" spans="2:11" x14ac:dyDescent="0.25">
      <c r="B97" s="188"/>
      <c r="C97" s="172" t="s">
        <v>85</v>
      </c>
      <c r="D97" s="60"/>
      <c r="E97" s="60"/>
      <c r="F97" s="18">
        <f>J97</f>
        <v>0</v>
      </c>
      <c r="G97" s="32">
        <v>9.1999999999999998E-2</v>
      </c>
      <c r="H97" s="28">
        <f>G97*F97</f>
        <v>0</v>
      </c>
      <c r="I97" s="22">
        <f t="shared" si="23"/>
        <v>0</v>
      </c>
      <c r="J97" s="27">
        <f>INT(I97)</f>
        <v>0</v>
      </c>
      <c r="K97" s="24">
        <f>I97-J97</f>
        <v>0</v>
      </c>
    </row>
    <row r="98" spans="2:11" x14ac:dyDescent="0.25">
      <c r="B98" s="188"/>
      <c r="C98" s="173"/>
      <c r="D98" s="60"/>
      <c r="E98" s="60"/>
      <c r="F98" s="18">
        <f>J98</f>
        <v>0</v>
      </c>
      <c r="G98" s="94">
        <v>9.1999999999999998E-2</v>
      </c>
      <c r="H98" s="28">
        <f>G98*F98</f>
        <v>0</v>
      </c>
      <c r="I98" s="22">
        <f t="shared" si="23"/>
        <v>0</v>
      </c>
      <c r="J98" s="27">
        <f t="shared" ref="J98:J101" si="26">INT(I98)</f>
        <v>0</v>
      </c>
      <c r="K98" s="24">
        <f t="shared" ref="K98:K101" si="27">I98-J98</f>
        <v>0</v>
      </c>
    </row>
    <row r="99" spans="2:11" x14ac:dyDescent="0.25">
      <c r="B99" s="188"/>
      <c r="C99" s="173"/>
      <c r="D99" s="60"/>
      <c r="E99" s="60"/>
      <c r="F99" s="18">
        <f>J99</f>
        <v>0</v>
      </c>
      <c r="G99" s="94">
        <v>9.1999999999999998E-2</v>
      </c>
      <c r="H99" s="28">
        <f>G99*F99</f>
        <v>0</v>
      </c>
      <c r="I99" s="22">
        <f t="shared" si="23"/>
        <v>0</v>
      </c>
      <c r="J99" s="27">
        <f t="shared" si="26"/>
        <v>0</v>
      </c>
      <c r="K99" s="24">
        <f t="shared" si="27"/>
        <v>0</v>
      </c>
    </row>
    <row r="100" spans="2:11" x14ac:dyDescent="0.25">
      <c r="B100" s="188"/>
      <c r="C100" s="173"/>
      <c r="D100" s="60"/>
      <c r="E100" s="60"/>
      <c r="F100" s="18">
        <f>J100</f>
        <v>0</v>
      </c>
      <c r="G100" s="94">
        <v>9.1999999999999998E-2</v>
      </c>
      <c r="H100" s="28">
        <f>G100*F100</f>
        <v>0</v>
      </c>
      <c r="I100" s="22">
        <f t="shared" si="23"/>
        <v>0</v>
      </c>
      <c r="J100" s="27">
        <f t="shared" si="26"/>
        <v>0</v>
      </c>
      <c r="K100" s="24">
        <f t="shared" si="27"/>
        <v>0</v>
      </c>
    </row>
    <row r="101" spans="2:11" ht="15.75" customHeight="1" thickBot="1" x14ac:dyDescent="0.3">
      <c r="B101" s="188"/>
      <c r="C101" s="174"/>
      <c r="D101" s="60"/>
      <c r="E101" s="60"/>
      <c r="F101" s="18">
        <f>J101</f>
        <v>0</v>
      </c>
      <c r="G101" s="94">
        <v>9.1999999999999998E-2</v>
      </c>
      <c r="H101" s="28">
        <f>G101*F101</f>
        <v>0</v>
      </c>
      <c r="I101" s="22">
        <f t="shared" si="23"/>
        <v>0</v>
      </c>
      <c r="J101" s="27">
        <f t="shared" si="26"/>
        <v>0</v>
      </c>
      <c r="K101" s="24">
        <f t="shared" si="27"/>
        <v>0</v>
      </c>
    </row>
    <row r="102" spans="2:11" ht="13.5" customHeight="1" thickBot="1" x14ac:dyDescent="0.3">
      <c r="B102" s="188"/>
      <c r="C102" s="51"/>
      <c r="D102" s="21"/>
      <c r="E102" s="57" t="s">
        <v>35</v>
      </c>
      <c r="F102" s="36">
        <f>SUM(F97:F101)</f>
        <v>0</v>
      </c>
      <c r="G102" s="34" t="s">
        <v>28</v>
      </c>
      <c r="H102" s="35">
        <f>SUM(H97:H101)</f>
        <v>0</v>
      </c>
      <c r="I102" s="22"/>
      <c r="J102" s="22"/>
      <c r="K102" s="29">
        <f>SUM(K97:K101)</f>
        <v>0</v>
      </c>
    </row>
    <row r="103" spans="2:11" ht="16.149999999999999" customHeight="1" x14ac:dyDescent="0.25">
      <c r="B103" s="189"/>
      <c r="C103" s="175" t="s">
        <v>30</v>
      </c>
      <c r="D103" s="175"/>
      <c r="E103" s="176"/>
      <c r="F103" s="46">
        <f>ROUNDDOWN(SUM(K97:K101),0)</f>
        <v>0</v>
      </c>
      <c r="G103" s="23" t="s">
        <v>28</v>
      </c>
      <c r="H103" s="37">
        <f>ROUNDDOWN(SUM(K97:K101),0)*G97</f>
        <v>0</v>
      </c>
      <c r="I103" s="22"/>
    </row>
    <row r="104" spans="2:11" ht="16.899999999999999" customHeight="1" x14ac:dyDescent="0.25">
      <c r="B104" s="187" t="s">
        <v>38</v>
      </c>
      <c r="C104" s="172" t="s">
        <v>86</v>
      </c>
      <c r="D104" s="60"/>
      <c r="E104" s="60"/>
      <c r="F104" s="18">
        <f>J104</f>
        <v>0</v>
      </c>
      <c r="G104" s="138">
        <v>7.5999999999999998E-2</v>
      </c>
      <c r="H104" s="28">
        <f>G104*F104</f>
        <v>0</v>
      </c>
      <c r="I104" s="22">
        <f t="shared" si="23"/>
        <v>0</v>
      </c>
      <c r="J104" s="27">
        <f>INT(I104)</f>
        <v>0</v>
      </c>
      <c r="K104" s="24">
        <f>I104-J104</f>
        <v>0</v>
      </c>
    </row>
    <row r="105" spans="2:11" ht="14.45" customHeight="1" x14ac:dyDescent="0.25">
      <c r="B105" s="188"/>
      <c r="C105" s="173"/>
      <c r="D105" s="60"/>
      <c r="E105" s="60"/>
      <c r="F105" s="18">
        <f>J105</f>
        <v>0</v>
      </c>
      <c r="G105" s="138">
        <v>7.5999999999999998E-2</v>
      </c>
      <c r="H105" s="28">
        <f>G105*F105</f>
        <v>0</v>
      </c>
      <c r="I105" s="22">
        <f t="shared" si="23"/>
        <v>0</v>
      </c>
      <c r="J105" s="27">
        <f t="shared" ref="J105:J108" si="28">INT(I105)</f>
        <v>0</v>
      </c>
      <c r="K105" s="24">
        <f t="shared" ref="K105:K108" si="29">I105-J105</f>
        <v>0</v>
      </c>
    </row>
    <row r="106" spans="2:11" x14ac:dyDescent="0.25">
      <c r="B106" s="188"/>
      <c r="C106" s="173"/>
      <c r="D106" s="60"/>
      <c r="E106" s="60"/>
      <c r="F106" s="18">
        <f>J106</f>
        <v>0</v>
      </c>
      <c r="G106" s="138">
        <v>7.5999999999999998E-2</v>
      </c>
      <c r="H106" s="28">
        <f>G106*F106</f>
        <v>0</v>
      </c>
      <c r="I106" s="22">
        <f t="shared" si="23"/>
        <v>0</v>
      </c>
      <c r="J106" s="27">
        <f t="shared" si="28"/>
        <v>0</v>
      </c>
      <c r="K106" s="24">
        <f t="shared" si="29"/>
        <v>0</v>
      </c>
    </row>
    <row r="107" spans="2:11" ht="12.6" customHeight="1" x14ac:dyDescent="0.25">
      <c r="B107" s="188"/>
      <c r="C107" s="173"/>
      <c r="D107" s="60"/>
      <c r="E107" s="60"/>
      <c r="F107" s="18">
        <f>J107</f>
        <v>0</v>
      </c>
      <c r="G107" s="138">
        <v>7.5999999999999998E-2</v>
      </c>
      <c r="H107" s="28">
        <f>G107*F107</f>
        <v>0</v>
      </c>
      <c r="I107" s="22">
        <f t="shared" si="23"/>
        <v>0</v>
      </c>
      <c r="J107" s="27">
        <f t="shared" si="28"/>
        <v>0</v>
      </c>
      <c r="K107" s="24">
        <f t="shared" si="29"/>
        <v>0</v>
      </c>
    </row>
    <row r="108" spans="2:11" ht="15.75" thickBot="1" x14ac:dyDescent="0.3">
      <c r="B108" s="188"/>
      <c r="C108" s="174"/>
      <c r="D108" s="60"/>
      <c r="E108" s="60"/>
      <c r="F108" s="18">
        <f>J108</f>
        <v>0</v>
      </c>
      <c r="G108" s="138">
        <v>7.5999999999999998E-2</v>
      </c>
      <c r="H108" s="28">
        <f>G108*F108</f>
        <v>0</v>
      </c>
      <c r="I108" s="22">
        <f t="shared" si="23"/>
        <v>0</v>
      </c>
      <c r="J108" s="27">
        <f t="shared" si="28"/>
        <v>0</v>
      </c>
      <c r="K108" s="24">
        <f t="shared" si="29"/>
        <v>0</v>
      </c>
    </row>
    <row r="109" spans="2:11" ht="16.899999999999999" customHeight="1" thickBot="1" x14ac:dyDescent="0.3">
      <c r="B109" s="188"/>
      <c r="C109" s="5"/>
      <c r="D109" s="21"/>
      <c r="E109" s="57" t="s">
        <v>35</v>
      </c>
      <c r="F109" s="36">
        <f>SUM(F104:F108)</f>
        <v>0</v>
      </c>
      <c r="G109" s="34" t="s">
        <v>28</v>
      </c>
      <c r="H109" s="35">
        <f>SUM(H104:H108)</f>
        <v>0</v>
      </c>
      <c r="I109" s="22"/>
      <c r="J109" s="22"/>
      <c r="K109" s="29">
        <f>SUM(K104:K108)</f>
        <v>0</v>
      </c>
    </row>
    <row r="110" spans="2:11" x14ac:dyDescent="0.25">
      <c r="B110" s="188"/>
      <c r="C110" s="199" t="s">
        <v>30</v>
      </c>
      <c r="D110" s="199"/>
      <c r="E110" s="200"/>
      <c r="F110" s="46">
        <f>ROUNDDOWN(SUM(K104:K108),0)</f>
        <v>0</v>
      </c>
      <c r="G110" s="23" t="s">
        <v>28</v>
      </c>
      <c r="H110" s="37">
        <f>ROUNDDOWN(SUM(K104:K108),0)*G104</f>
        <v>0</v>
      </c>
      <c r="I110" s="22"/>
    </row>
    <row r="111" spans="2:11" x14ac:dyDescent="0.25">
      <c r="B111" s="188"/>
      <c r="C111" s="172" t="s">
        <v>87</v>
      </c>
      <c r="D111" s="60"/>
      <c r="E111" s="60"/>
      <c r="F111" s="18">
        <f>J111</f>
        <v>0</v>
      </c>
      <c r="G111" s="31">
        <v>7.0999999999999994E-2</v>
      </c>
      <c r="H111" s="28">
        <f>G111*F111</f>
        <v>0</v>
      </c>
      <c r="I111" s="22">
        <f t="shared" si="23"/>
        <v>0</v>
      </c>
      <c r="J111" s="27">
        <f>INT(I111)</f>
        <v>0</v>
      </c>
      <c r="K111" s="24">
        <f>I111-J111</f>
        <v>0</v>
      </c>
    </row>
    <row r="112" spans="2:11" x14ac:dyDescent="0.25">
      <c r="B112" s="188"/>
      <c r="C112" s="173"/>
      <c r="D112" s="60"/>
      <c r="E112" s="60"/>
      <c r="F112" s="18">
        <f>J112</f>
        <v>0</v>
      </c>
      <c r="G112" s="94">
        <v>7.0999999999999994E-2</v>
      </c>
      <c r="H112" s="28">
        <f>G112*F112</f>
        <v>0</v>
      </c>
      <c r="I112" s="22">
        <f t="shared" si="23"/>
        <v>0</v>
      </c>
      <c r="J112" s="27">
        <f t="shared" ref="J112:J115" si="30">INT(I112)</f>
        <v>0</v>
      </c>
      <c r="K112" s="24">
        <f t="shared" ref="K112:K115" si="31">I112-J112</f>
        <v>0</v>
      </c>
    </row>
    <row r="113" spans="2:11" x14ac:dyDescent="0.25">
      <c r="B113" s="188"/>
      <c r="C113" s="173"/>
      <c r="D113" s="60"/>
      <c r="E113" s="60"/>
      <c r="F113" s="18">
        <f>J113</f>
        <v>0</v>
      </c>
      <c r="G113" s="94">
        <v>7.0999999999999994E-2</v>
      </c>
      <c r="H113" s="28">
        <f>G113*F113</f>
        <v>0</v>
      </c>
      <c r="I113" s="22">
        <f t="shared" si="23"/>
        <v>0</v>
      </c>
      <c r="J113" s="27">
        <f t="shared" si="30"/>
        <v>0</v>
      </c>
      <c r="K113" s="24">
        <f t="shared" si="31"/>
        <v>0</v>
      </c>
    </row>
    <row r="114" spans="2:11" x14ac:dyDescent="0.25">
      <c r="B114" s="188"/>
      <c r="C114" s="173"/>
      <c r="D114" s="60"/>
      <c r="E114" s="60"/>
      <c r="F114" s="18">
        <f>J114</f>
        <v>0</v>
      </c>
      <c r="G114" s="94">
        <v>7.0999999999999994E-2</v>
      </c>
      <c r="H114" s="28">
        <f>G114*F114</f>
        <v>0</v>
      </c>
      <c r="I114" s="22">
        <f t="shared" si="23"/>
        <v>0</v>
      </c>
      <c r="J114" s="27">
        <f t="shared" si="30"/>
        <v>0</v>
      </c>
      <c r="K114" s="24">
        <f t="shared" si="31"/>
        <v>0</v>
      </c>
    </row>
    <row r="115" spans="2:11" ht="15.75" thickBot="1" x14ac:dyDescent="0.3">
      <c r="B115" s="188"/>
      <c r="C115" s="174"/>
      <c r="D115" s="60"/>
      <c r="E115" s="60"/>
      <c r="F115" s="18">
        <f>J115</f>
        <v>0</v>
      </c>
      <c r="G115" s="94">
        <v>7.0999999999999994E-2</v>
      </c>
      <c r="H115" s="28">
        <f>G115*F115</f>
        <v>0</v>
      </c>
      <c r="I115" s="22">
        <f t="shared" si="23"/>
        <v>0</v>
      </c>
      <c r="J115" s="27">
        <f t="shared" si="30"/>
        <v>0</v>
      </c>
      <c r="K115" s="24">
        <f t="shared" si="31"/>
        <v>0</v>
      </c>
    </row>
    <row r="116" spans="2:11" ht="15.75" thickBot="1" x14ac:dyDescent="0.3">
      <c r="B116" s="188"/>
      <c r="C116" s="51"/>
      <c r="D116" s="21"/>
      <c r="E116" s="57" t="s">
        <v>35</v>
      </c>
      <c r="F116" s="36">
        <f>SUM(F111:F115)</f>
        <v>0</v>
      </c>
      <c r="G116" s="34" t="s">
        <v>28</v>
      </c>
      <c r="H116" s="35">
        <f>SUM(H111:H115)</f>
        <v>0</v>
      </c>
      <c r="I116" s="22"/>
      <c r="J116" s="22"/>
      <c r="K116" s="29">
        <f>SUM(K111:K115)</f>
        <v>0</v>
      </c>
    </row>
    <row r="117" spans="2:11" x14ac:dyDescent="0.25">
      <c r="B117" s="189"/>
      <c r="C117" s="175" t="s">
        <v>30</v>
      </c>
      <c r="D117" s="175"/>
      <c r="E117" s="176"/>
      <c r="F117" s="46">
        <f>ROUNDDOWN(SUM(K111:K115),0)</f>
        <v>0</v>
      </c>
      <c r="G117" s="23" t="s">
        <v>28</v>
      </c>
      <c r="H117" s="45">
        <f>ROUNDDOWN(SUM(K111:K115),0)*G111</f>
        <v>0</v>
      </c>
    </row>
    <row r="118" spans="2:11" ht="15.75" thickBot="1" x14ac:dyDescent="0.3">
      <c r="B118" s="49"/>
      <c r="I118" s="227" t="str">
        <f>IF(I119&gt;=11,"VALOR MAXIMO","VALOR")</f>
        <v>VALOR</v>
      </c>
      <c r="J118" s="228"/>
    </row>
    <row r="119" spans="2:11" ht="19.5" thickBot="1" x14ac:dyDescent="0.35">
      <c r="F119" s="19"/>
      <c r="H119" s="59">
        <f>H95+H96+H102+H103+H109+H110+H116+H117</f>
        <v>0</v>
      </c>
      <c r="I119" s="239">
        <f>IF(H119&gt;=11,"11",H119)</f>
        <v>0</v>
      </c>
      <c r="J119" s="184"/>
    </row>
    <row r="120" spans="2:11" x14ac:dyDescent="0.25">
      <c r="F120" s="19"/>
      <c r="I120" s="19"/>
    </row>
    <row r="121" spans="2:11" x14ac:dyDescent="0.25">
      <c r="F121" s="19"/>
    </row>
    <row r="122" spans="2:11" ht="15" customHeight="1" thickBot="1" x14ac:dyDescent="0.3">
      <c r="I122" s="190" t="str">
        <f>IF(I123&gt;=20,"VALOR MAXIMO","VALOR")</f>
        <v>VALOR</v>
      </c>
      <c r="J122" s="191"/>
    </row>
    <row r="123" spans="2:11" ht="19.5" thickBot="1" x14ac:dyDescent="0.35">
      <c r="B123" s="42" t="s">
        <v>60</v>
      </c>
      <c r="F123" s="43" t="s">
        <v>25</v>
      </c>
      <c r="G123" s="44"/>
      <c r="H123" s="50">
        <f>H128+G136+G145+F149</f>
        <v>0</v>
      </c>
      <c r="I123" s="183">
        <f>IF(H123&gt;=20,"20",H123)</f>
        <v>0</v>
      </c>
      <c r="J123" s="184"/>
    </row>
    <row r="125" spans="2:11" ht="15.75" thickBot="1" x14ac:dyDescent="0.3">
      <c r="B125" s="19"/>
      <c r="C125" s="32"/>
      <c r="D125" s="88" t="s">
        <v>40</v>
      </c>
      <c r="E125" s="88" t="s">
        <v>41</v>
      </c>
      <c r="F125" s="88" t="s">
        <v>3</v>
      </c>
    </row>
    <row r="126" spans="2:11" ht="61.15" customHeight="1" thickBot="1" x14ac:dyDescent="0.35">
      <c r="B126" s="181" t="s">
        <v>61</v>
      </c>
      <c r="C126" s="149" t="s">
        <v>76</v>
      </c>
      <c r="D126" s="63"/>
      <c r="E126" s="139">
        <v>1.2E-2</v>
      </c>
      <c r="F126" s="32">
        <f>D126*E126</f>
        <v>0</v>
      </c>
      <c r="G126" s="65">
        <f>IF(F126&gt;=5,"5",F126)</f>
        <v>0</v>
      </c>
      <c r="H126" s="66"/>
    </row>
    <row r="127" spans="2:11" ht="61.15" customHeight="1" thickBot="1" x14ac:dyDescent="0.35">
      <c r="B127" s="182"/>
      <c r="C127" s="149" t="s">
        <v>77</v>
      </c>
      <c r="D127" s="63"/>
      <c r="E127" s="139">
        <v>6.0000000000000001E-3</v>
      </c>
      <c r="F127" s="51">
        <f>D127*E127</f>
        <v>0</v>
      </c>
      <c r="G127" s="67">
        <f>IF(F127&gt;=2.5,"2,5",F127)</f>
        <v>0</v>
      </c>
      <c r="H127" s="68" t="str">
        <f>IF(H128&gt;=5,"VALOR MAXIMO","VALOR")</f>
        <v>VALOR</v>
      </c>
    </row>
    <row r="128" spans="2:11" ht="18.600000000000001" customHeight="1" thickBot="1" x14ac:dyDescent="0.35">
      <c r="B128" s="7"/>
      <c r="C128" s="6"/>
      <c r="F128" s="54"/>
      <c r="G128" s="54">
        <f>G126+G127</f>
        <v>0</v>
      </c>
      <c r="H128" s="69">
        <f>IF(G128&gt;=5,"5",G128)</f>
        <v>0</v>
      </c>
    </row>
    <row r="129" spans="2:8" s="127" customFormat="1" ht="18.600000000000001" customHeight="1" thickBot="1" x14ac:dyDescent="0.35">
      <c r="B129" s="129"/>
      <c r="C129" s="128"/>
      <c r="H129" s="154"/>
    </row>
    <row r="130" spans="2:8" s="127" customFormat="1" ht="18.600000000000001" customHeight="1" thickBot="1" x14ac:dyDescent="0.35">
      <c r="B130" s="120" t="s">
        <v>68</v>
      </c>
      <c r="C130" s="93" t="s">
        <v>62</v>
      </c>
      <c r="D130" s="95">
        <v>0.83299999999999996</v>
      </c>
      <c r="H130" s="154"/>
    </row>
    <row r="131" spans="2:8" ht="14.45" customHeight="1" x14ac:dyDescent="0.3">
      <c r="B131" s="7"/>
      <c r="C131" s="93" t="s">
        <v>63</v>
      </c>
      <c r="D131" s="95">
        <v>1.6659999999999999</v>
      </c>
      <c r="F131" s="127"/>
      <c r="G131" s="127"/>
      <c r="H131" s="70"/>
    </row>
    <row r="132" spans="2:8" ht="14.45" customHeight="1" x14ac:dyDescent="0.25">
      <c r="B132" s="127"/>
      <c r="C132" s="2" t="s">
        <v>64</v>
      </c>
      <c r="D132" s="13">
        <v>2.5</v>
      </c>
    </row>
    <row r="133" spans="2:8" ht="14.45" customHeight="1" x14ac:dyDescent="0.25">
      <c r="C133" s="2" t="s">
        <v>65</v>
      </c>
      <c r="D133" s="13">
        <v>3.3330000000000002</v>
      </c>
    </row>
    <row r="134" spans="2:8" ht="14.45" customHeight="1" x14ac:dyDescent="0.25">
      <c r="C134" s="2" t="s">
        <v>66</v>
      </c>
      <c r="D134" s="13">
        <v>4.1660000000000004</v>
      </c>
    </row>
    <row r="135" spans="2:8" ht="15" customHeight="1" thickBot="1" x14ac:dyDescent="0.3">
      <c r="C135" s="14" t="s">
        <v>67</v>
      </c>
      <c r="D135" s="15">
        <v>5</v>
      </c>
      <c r="G135" s="190" t="str">
        <f>IF(G136&gt;=5,"VALOR MAXIMO","VALOR")</f>
        <v>VALOR</v>
      </c>
      <c r="H135" s="191"/>
    </row>
    <row r="136" spans="2:8" ht="19.5" customHeight="1" thickBot="1" x14ac:dyDescent="0.35">
      <c r="C136" s="241" t="s">
        <v>33</v>
      </c>
      <c r="D136" s="242"/>
      <c r="E136" s="242"/>
      <c r="F136" s="64"/>
      <c r="G136" s="183">
        <f>IF(F136&gt;=5,"5",F136)</f>
        <v>0</v>
      </c>
      <c r="H136" s="184"/>
    </row>
    <row r="137" spans="2:8" ht="80.45" customHeight="1" thickBot="1" x14ac:dyDescent="0.3"/>
    <row r="138" spans="2:8" ht="15.75" thickBot="1" x14ac:dyDescent="0.3">
      <c r="B138" s="208" t="s">
        <v>69</v>
      </c>
      <c r="C138" s="209"/>
      <c r="E138" s="90" t="s">
        <v>18</v>
      </c>
      <c r="F138" s="157" t="s">
        <v>24</v>
      </c>
    </row>
    <row r="139" spans="2:8" x14ac:dyDescent="0.25">
      <c r="B139" s="2" t="s">
        <v>9</v>
      </c>
      <c r="C139" s="95">
        <v>0.83299999999999996</v>
      </c>
      <c r="E139" s="79" t="s">
        <v>19</v>
      </c>
      <c r="F139" s="89"/>
    </row>
    <row r="140" spans="2:8" x14ac:dyDescent="0.25">
      <c r="B140" s="2" t="s">
        <v>10</v>
      </c>
      <c r="C140" s="95">
        <v>1.6659999999999999</v>
      </c>
      <c r="E140" s="32" t="s">
        <v>20</v>
      </c>
      <c r="F140" s="63"/>
    </row>
    <row r="141" spans="2:8" x14ac:dyDescent="0.25">
      <c r="B141" s="2" t="s">
        <v>11</v>
      </c>
      <c r="C141" s="95">
        <v>2.5</v>
      </c>
      <c r="E141" s="32" t="s">
        <v>21</v>
      </c>
      <c r="F141" s="63"/>
    </row>
    <row r="142" spans="2:8" ht="14.45" customHeight="1" x14ac:dyDescent="0.25">
      <c r="B142" s="2" t="s">
        <v>12</v>
      </c>
      <c r="C142" s="95">
        <v>3.3330000000000002</v>
      </c>
      <c r="E142" s="32" t="s">
        <v>22</v>
      </c>
      <c r="F142" s="63"/>
    </row>
    <row r="143" spans="2:8" x14ac:dyDescent="0.25">
      <c r="B143" s="2" t="s">
        <v>13</v>
      </c>
      <c r="C143" s="95">
        <v>4.1660000000000004</v>
      </c>
      <c r="E143" s="32" t="s">
        <v>23</v>
      </c>
      <c r="F143" s="63"/>
    </row>
    <row r="144" spans="2:8" ht="14.45" customHeight="1" thickBot="1" x14ac:dyDescent="0.3">
      <c r="B144" s="2" t="s">
        <v>14</v>
      </c>
      <c r="C144" s="95">
        <v>5</v>
      </c>
      <c r="G144" s="190" t="str">
        <f>IF(G145&gt;=5,"VALOR MAXIMO","VALOR")</f>
        <v>VALOR</v>
      </c>
      <c r="H144" s="191"/>
    </row>
    <row r="145" spans="2:8" ht="15" customHeight="1" thickBot="1" x14ac:dyDescent="0.35">
      <c r="E145" s="55" t="s">
        <v>3</v>
      </c>
      <c r="F145" s="58">
        <f>SUM(F139:F143)</f>
        <v>0</v>
      </c>
      <c r="G145" s="183">
        <f>IF(F145&gt;=5,"5",F145)</f>
        <v>0</v>
      </c>
      <c r="H145" s="184"/>
    </row>
    <row r="146" spans="2:8" ht="18.600000000000001" customHeight="1" x14ac:dyDescent="0.3">
      <c r="E146" s="71"/>
      <c r="F146" s="71"/>
      <c r="G146" s="70"/>
      <c r="H146" s="70"/>
    </row>
    <row r="148" spans="2:8" ht="45.75" thickBot="1" x14ac:dyDescent="0.3">
      <c r="B148" s="147" t="s">
        <v>70</v>
      </c>
      <c r="C148" s="155" t="s">
        <v>50</v>
      </c>
      <c r="E148" s="146" t="s">
        <v>52</v>
      </c>
      <c r="F148" s="190" t="str">
        <f>IF(F149&gt;=5,"VALOR MAXIMO","VALOR")</f>
        <v>VALOR</v>
      </c>
      <c r="G148" s="191"/>
    </row>
    <row r="149" spans="2:8" ht="29.45" customHeight="1" thickBot="1" x14ac:dyDescent="0.35">
      <c r="B149" s="150" t="s">
        <v>46</v>
      </c>
      <c r="C149" s="151">
        <v>0.625</v>
      </c>
      <c r="E149" s="156"/>
      <c r="F149" s="183">
        <f>IF(E149&gt;=5,"5",E149)</f>
        <v>0</v>
      </c>
      <c r="G149" s="184"/>
    </row>
    <row r="150" spans="2:8" s="127" customFormat="1" ht="29.45" customHeight="1" x14ac:dyDescent="0.3">
      <c r="B150" s="150" t="s">
        <v>47</v>
      </c>
      <c r="C150" s="151">
        <v>1.25</v>
      </c>
      <c r="E150" s="114"/>
      <c r="F150" s="130"/>
      <c r="G150" s="143"/>
    </row>
    <row r="151" spans="2:8" s="127" customFormat="1" ht="29.45" customHeight="1" x14ac:dyDescent="0.3">
      <c r="B151" s="150" t="s">
        <v>71</v>
      </c>
      <c r="C151" s="151">
        <v>1.875</v>
      </c>
      <c r="E151" s="114"/>
      <c r="F151" s="130"/>
      <c r="G151" s="143"/>
    </row>
    <row r="152" spans="2:8" ht="29.45" customHeight="1" x14ac:dyDescent="0.25">
      <c r="B152" s="150" t="s">
        <v>49</v>
      </c>
      <c r="C152" s="151">
        <v>2.5</v>
      </c>
      <c r="E152" s="114"/>
      <c r="F152" s="130"/>
    </row>
    <row r="153" spans="2:8" s="127" customFormat="1" ht="29.45" customHeight="1" x14ac:dyDescent="0.25">
      <c r="B153" s="148"/>
      <c r="C153" s="146" t="s">
        <v>51</v>
      </c>
      <c r="E153" s="114"/>
      <c r="F153" s="130"/>
    </row>
    <row r="154" spans="2:8" s="127" customFormat="1" ht="29.45" customHeight="1" x14ac:dyDescent="0.25">
      <c r="B154" s="150" t="s">
        <v>46</v>
      </c>
      <c r="C154" s="151">
        <v>3.125</v>
      </c>
      <c r="D154" s="144"/>
      <c r="E154" s="114"/>
      <c r="F154" s="145"/>
    </row>
    <row r="155" spans="2:8" s="127" customFormat="1" ht="29.45" customHeight="1" x14ac:dyDescent="0.25">
      <c r="B155" s="150" t="s">
        <v>47</v>
      </c>
      <c r="C155" s="152">
        <v>3.75</v>
      </c>
      <c r="D155" s="144"/>
      <c r="E155" s="114"/>
      <c r="F155" s="145"/>
    </row>
    <row r="156" spans="2:8" s="127" customFormat="1" ht="29.45" customHeight="1" x14ac:dyDescent="0.25">
      <c r="B156" s="150" t="s">
        <v>48</v>
      </c>
      <c r="C156" s="152">
        <v>4.375</v>
      </c>
      <c r="D156" s="144"/>
      <c r="E156" s="114"/>
      <c r="F156" s="145"/>
    </row>
    <row r="157" spans="2:8" s="127" customFormat="1" ht="29.45" customHeight="1" x14ac:dyDescent="0.25">
      <c r="B157" s="150" t="s">
        <v>49</v>
      </c>
      <c r="C157" s="152">
        <v>5</v>
      </c>
      <c r="D157" s="144"/>
      <c r="E157" s="114"/>
      <c r="F157" s="145"/>
    </row>
    <row r="158" spans="2:8" ht="37.9" customHeight="1" thickBot="1" x14ac:dyDescent="0.3">
      <c r="B158" s="127"/>
      <c r="C158" s="127"/>
      <c r="D158" s="127"/>
      <c r="E158" s="127"/>
      <c r="F158" s="127"/>
      <c r="G158" s="127"/>
      <c r="H158" s="127"/>
    </row>
    <row r="159" spans="2:8" ht="15.75" thickBot="1" x14ac:dyDescent="0.3">
      <c r="B159" s="122" t="s">
        <v>43</v>
      </c>
      <c r="C159" s="204" t="s">
        <v>45</v>
      </c>
      <c r="D159" s="130"/>
      <c r="E159" s="130"/>
      <c r="F159" s="127"/>
      <c r="G159" s="145"/>
      <c r="H159" s="145"/>
    </row>
    <row r="160" spans="2:8" ht="22.5" customHeight="1" thickBot="1" x14ac:dyDescent="0.3">
      <c r="B160" s="122" t="s">
        <v>73</v>
      </c>
      <c r="C160" s="205"/>
      <c r="D160" s="178"/>
      <c r="E160" s="178"/>
      <c r="F160" s="127"/>
      <c r="G160" s="145"/>
      <c r="H160" s="145"/>
    </row>
    <row r="161" spans="2:8" s="127" customFormat="1" ht="61.5" thickBot="1" x14ac:dyDescent="0.35">
      <c r="B161" s="140" t="s">
        <v>74</v>
      </c>
      <c r="C161" s="141"/>
      <c r="D161" s="185">
        <f>IF(C161&gt;=1,"1",C161)</f>
        <v>0</v>
      </c>
      <c r="E161" s="186"/>
      <c r="G161" s="145"/>
      <c r="H161" s="145"/>
    </row>
    <row r="162" spans="2:8" s="127" customFormat="1" ht="61.5" thickBot="1" x14ac:dyDescent="0.35">
      <c r="B162" s="140" t="s">
        <v>75</v>
      </c>
      <c r="C162" s="141"/>
      <c r="D162" s="183">
        <f>IF(C162&gt;=1,"1",C162)</f>
        <v>0</v>
      </c>
      <c r="E162" s="184"/>
      <c r="F162" s="161" t="str">
        <f>IF(F163&gt;=3,"VALOR MAXIMO","VALOR")</f>
        <v>VALOR</v>
      </c>
      <c r="G162" s="81"/>
      <c r="H162" s="145"/>
    </row>
    <row r="163" spans="2:8" ht="47.25" thickBot="1" x14ac:dyDescent="0.4">
      <c r="B163" s="140" t="s">
        <v>44</v>
      </c>
      <c r="C163" s="141"/>
      <c r="D163" s="183">
        <f>IF(C163&gt;=3,"3",C163)</f>
        <v>0</v>
      </c>
      <c r="E163" s="184"/>
      <c r="F163" s="160">
        <f>IF(D164&gt;=3,"3",D164)</f>
        <v>0</v>
      </c>
      <c r="G163" s="145"/>
      <c r="H163" s="145"/>
    </row>
    <row r="164" spans="2:8" s="127" customFormat="1" ht="15" customHeight="1" x14ac:dyDescent="0.3">
      <c r="B164" s="153"/>
      <c r="C164" s="162" t="s">
        <v>79</v>
      </c>
      <c r="D164" s="240">
        <f>D161+D162+D163</f>
        <v>0</v>
      </c>
      <c r="E164" s="240"/>
      <c r="G164" s="145"/>
      <c r="H164" s="145"/>
    </row>
    <row r="165" spans="2:8" s="127" customFormat="1" ht="18.75" x14ac:dyDescent="0.3">
      <c r="B165" s="153"/>
      <c r="C165" s="153"/>
      <c r="D165" s="158"/>
      <c r="E165" s="158"/>
      <c r="G165" s="145"/>
      <c r="H165" s="145"/>
    </row>
    <row r="166" spans="2:8" ht="19.5" thickBot="1" x14ac:dyDescent="0.35">
      <c r="B166" s="115"/>
      <c r="C166" s="116"/>
      <c r="D166" s="177"/>
      <c r="E166" s="177"/>
      <c r="F166" s="127"/>
      <c r="G166" s="127"/>
      <c r="H166" s="127"/>
    </row>
    <row r="167" spans="2:8" ht="15.75" thickBot="1" x14ac:dyDescent="0.3">
      <c r="B167" s="123" t="s">
        <v>42</v>
      </c>
      <c r="C167" s="124" t="s">
        <v>78</v>
      </c>
      <c r="D167" s="206" t="str">
        <f>IF(D168&gt;=40,"VALOR MAXIMO","VALOR")</f>
        <v>VALOR</v>
      </c>
      <c r="E167" s="207"/>
      <c r="F167" s="127"/>
      <c r="G167" s="127"/>
      <c r="H167" s="127"/>
    </row>
    <row r="168" spans="2:8" ht="24.6" customHeight="1" thickBot="1" x14ac:dyDescent="0.35">
      <c r="B168" s="123" t="s">
        <v>72</v>
      </c>
      <c r="C168" s="142"/>
      <c r="D168" s="183">
        <f>IF(C168&gt;=40,"40",C168)</f>
        <v>0</v>
      </c>
      <c r="E168" s="184"/>
      <c r="F168" s="127"/>
      <c r="G168" s="127"/>
      <c r="H168" s="127"/>
    </row>
  </sheetData>
  <sheetProtection algorithmName="SHA-512" hashValue="rE2g7qMx9K0OFeeguNLBDVUpq4u8BRkmS8CzvMyvytmVrQ4Sbhly8UUVJie6+NkS2XcfaZIu3aaMUhOuYvtH3Q==" saltValue="iw0L8gUJGPZXgXrlGPdUUw==" spinCount="100000" sheet="1" objects="1" scenarios="1"/>
  <mergeCells count="77">
    <mergeCell ref="D164:E164"/>
    <mergeCell ref="I122:J122"/>
    <mergeCell ref="I123:J123"/>
    <mergeCell ref="G145:H145"/>
    <mergeCell ref="G136:H136"/>
    <mergeCell ref="C136:E136"/>
    <mergeCell ref="G144:H144"/>
    <mergeCell ref="B25:D25"/>
    <mergeCell ref="B42:B55"/>
    <mergeCell ref="H28:I28"/>
    <mergeCell ref="I39:J39"/>
    <mergeCell ref="H29:I29"/>
    <mergeCell ref="E32:F32"/>
    <mergeCell ref="I118:J118"/>
    <mergeCell ref="I119:J119"/>
    <mergeCell ref="C117:E117"/>
    <mergeCell ref="C69:E69"/>
    <mergeCell ref="C96:E96"/>
    <mergeCell ref="C103:E103"/>
    <mergeCell ref="I10:K10"/>
    <mergeCell ref="I89:K89"/>
    <mergeCell ref="I41:K41"/>
    <mergeCell ref="I84:J84"/>
    <mergeCell ref="I85:J85"/>
    <mergeCell ref="B2:H2"/>
    <mergeCell ref="F39:G39"/>
    <mergeCell ref="B34:C34"/>
    <mergeCell ref="B35:C35"/>
    <mergeCell ref="B36:C36"/>
    <mergeCell ref="B32:C32"/>
    <mergeCell ref="B33:C33"/>
    <mergeCell ref="E4:G4"/>
    <mergeCell ref="B11:B15"/>
    <mergeCell ref="B19:B23"/>
    <mergeCell ref="H7:I7"/>
    <mergeCell ref="I38:J38"/>
    <mergeCell ref="H8:I8"/>
    <mergeCell ref="C6:F6"/>
    <mergeCell ref="B17:D17"/>
    <mergeCell ref="F18:G18"/>
    <mergeCell ref="D168:E168"/>
    <mergeCell ref="B88:C88"/>
    <mergeCell ref="C55:E55"/>
    <mergeCell ref="C42:C46"/>
    <mergeCell ref="C49:C53"/>
    <mergeCell ref="B56:B69"/>
    <mergeCell ref="C62:E62"/>
    <mergeCell ref="C111:C115"/>
    <mergeCell ref="C110:E110"/>
    <mergeCell ref="C56:C60"/>
    <mergeCell ref="C63:C67"/>
    <mergeCell ref="C159:C160"/>
    <mergeCell ref="D167:E167"/>
    <mergeCell ref="B138:C138"/>
    <mergeCell ref="D160:E160"/>
    <mergeCell ref="D163:E163"/>
    <mergeCell ref="D166:E166"/>
    <mergeCell ref="E27:F27"/>
    <mergeCell ref="E26:F26"/>
    <mergeCell ref="B126:B127"/>
    <mergeCell ref="F149:G149"/>
    <mergeCell ref="D161:E161"/>
    <mergeCell ref="B90:B103"/>
    <mergeCell ref="C90:C94"/>
    <mergeCell ref="C97:C101"/>
    <mergeCell ref="B104:B117"/>
    <mergeCell ref="C104:C108"/>
    <mergeCell ref="G135:H135"/>
    <mergeCell ref="E31:F31"/>
    <mergeCell ref="C48:E48"/>
    <mergeCell ref="D162:E162"/>
    <mergeCell ref="F148:G148"/>
    <mergeCell ref="B70:B83"/>
    <mergeCell ref="C70:C74"/>
    <mergeCell ref="C76:E76"/>
    <mergeCell ref="C77:C81"/>
    <mergeCell ref="C83:E83"/>
  </mergeCells>
  <conditionalFormatting sqref="I86:J86">
    <cfRule type="containsText" dxfId="286" priority="147" operator="containsText" text="&quot;VALOR MAXIMO&quot;">
      <formula>NOT(ISERROR(SEARCH("""VALOR MAXIMO""",I86)))</formula>
    </cfRule>
    <cfRule type="containsText" dxfId="285" priority="148" operator="containsText" text="VALOR MAXIMO">
      <formula>NOT(ISERROR(SEARCH("VALOR MAXIMO",I86)))</formula>
    </cfRule>
  </conditionalFormatting>
  <conditionalFormatting sqref="C11:D11">
    <cfRule type="containsText" dxfId="284" priority="135" operator="containsText" text="VALOR MAXIMO">
      <formula>NOT(ISERROR(SEARCH("VALOR MAXIMO",C11)))</formula>
    </cfRule>
  </conditionalFormatting>
  <conditionalFormatting sqref="I38:J38">
    <cfRule type="containsText" dxfId="283" priority="133" operator="containsText" text="VALOR MAXIMO">
      <formula>NOT(ISERROR(SEARCH("VALOR MAXIMO",I38)))</formula>
    </cfRule>
    <cfRule type="containsText" dxfId="282" priority="134" operator="containsText" text="&quot;VALOR MAXIMO&quot;">
      <formula>NOT(ISERROR(SEARCH("""VALOR MAXIMO""",I38)))</formula>
    </cfRule>
  </conditionalFormatting>
  <conditionalFormatting sqref="I118:J118">
    <cfRule type="containsText" dxfId="281" priority="128" operator="containsText" text="&quot;VALOR MAXIMO&quot;">
      <formula>NOT(ISERROR(SEARCH("""VALOR MAXIMO""",I118)))</formula>
    </cfRule>
    <cfRule type="containsText" dxfId="280" priority="129" operator="containsText" text="VALOR MAXIMO">
      <formula>NOT(ISERROR(SEARCH("VALOR MAXIMO",I118)))</formula>
    </cfRule>
  </conditionalFormatting>
  <conditionalFormatting sqref="I122:J122">
    <cfRule type="containsText" dxfId="279" priority="126" operator="containsText" text="&quot;VALOR MAXIMO&quot;">
      <formula>NOT(ISERROR(SEARCH("""VALOR MAXIMO""",I122)))</formula>
    </cfRule>
    <cfRule type="containsText" dxfId="278" priority="127" operator="containsText" text="VALOR MAXIMO">
      <formula>NOT(ISERROR(SEARCH("VALOR MAXIMO",I122)))</formula>
    </cfRule>
  </conditionalFormatting>
  <conditionalFormatting sqref="E31:F31">
    <cfRule type="containsText" dxfId="277" priority="116" operator="containsText" text="VALOR MAXIMO">
      <formula>NOT(ISERROR(SEARCH("VALOR MAXIMO",E31)))</formula>
    </cfRule>
    <cfRule type="containsText" dxfId="276" priority="117" operator="containsText" text="&quot;VALOR MAXIMO&quot;">
      <formula>NOT(ISERROR(SEARCH("""VALOR MAXIMO""",E31)))</formula>
    </cfRule>
  </conditionalFormatting>
  <conditionalFormatting sqref="H28:I28">
    <cfRule type="containsText" dxfId="275" priority="114" operator="containsText" text="VALOR MAXIMO">
      <formula>NOT(ISERROR(SEARCH("VALOR MAXIMO",H28)))</formula>
    </cfRule>
    <cfRule type="containsText" dxfId="274" priority="115" operator="containsText" text="&quot;VALOR MAXIMO&quot;">
      <formula>NOT(ISERROR(SEARCH("""VALOR MAXIMO""",H28)))</formula>
    </cfRule>
  </conditionalFormatting>
  <conditionalFormatting sqref="H7:I7">
    <cfRule type="containsText" dxfId="273" priority="112" operator="containsText" text="VALOR MAXIMO">
      <formula>NOT(ISERROR(SEARCH("VALOR MAXIMO",H7)))</formula>
    </cfRule>
    <cfRule type="containsText" dxfId="272" priority="113" operator="containsText" text="&quot;VALOR MAXIMO&quot;">
      <formula>NOT(ISERROR(SEARCH("""VALOR MAXIMO""",H7)))</formula>
    </cfRule>
  </conditionalFormatting>
  <conditionalFormatting sqref="C12:D12">
    <cfRule type="containsText" dxfId="271" priority="110" operator="containsText" text="VALOR MAXIMO">
      <formula>NOT(ISERROR(SEARCH("VALOR MAXIMO",C12)))</formula>
    </cfRule>
  </conditionalFormatting>
  <conditionalFormatting sqref="C13:D13">
    <cfRule type="containsText" dxfId="270" priority="109" operator="containsText" text="VALOR MAXIMO">
      <formula>NOT(ISERROR(SEARCH("VALOR MAXIMO",C13)))</formula>
    </cfRule>
  </conditionalFormatting>
  <conditionalFormatting sqref="C14:D14">
    <cfRule type="containsText" dxfId="269" priority="108" operator="containsText" text="VALOR MAXIMO">
      <formula>NOT(ISERROR(SEARCH("VALOR MAXIMO",C14)))</formula>
    </cfRule>
  </conditionalFormatting>
  <conditionalFormatting sqref="C15:D15">
    <cfRule type="containsText" dxfId="268" priority="107" operator="containsText" text="VALOR MAXIMO">
      <formula>NOT(ISERROR(SEARCH("VALOR MAXIMO",C15)))</formula>
    </cfRule>
  </conditionalFormatting>
  <conditionalFormatting sqref="C21:D21">
    <cfRule type="containsText" dxfId="267" priority="104" operator="containsText" text="VALOR MAXIMO">
      <formula>NOT(ISERROR(SEARCH("VALOR MAXIMO",C21)))</formula>
    </cfRule>
  </conditionalFormatting>
  <conditionalFormatting sqref="C22:D22">
    <cfRule type="containsText" dxfId="266" priority="103" operator="containsText" text="VALOR MAXIMO">
      <formula>NOT(ISERROR(SEARCH("VALOR MAXIMO",C22)))</formula>
    </cfRule>
  </conditionalFormatting>
  <conditionalFormatting sqref="C23:D23">
    <cfRule type="containsText" dxfId="265" priority="102" operator="containsText" text="VALOR MAXIMO">
      <formula>NOT(ISERROR(SEARCH("VALOR MAXIMO",C23)))</formula>
    </cfRule>
  </conditionalFormatting>
  <conditionalFormatting sqref="D42:E42">
    <cfRule type="containsText" dxfId="264" priority="101" operator="containsText" text="VALOR MAXIMO">
      <formula>NOT(ISERROR(SEARCH("VALOR MAXIMO",D42)))</formula>
    </cfRule>
  </conditionalFormatting>
  <conditionalFormatting sqref="D43:E43">
    <cfRule type="containsText" dxfId="263" priority="100" operator="containsText" text="VALOR MAXIMO">
      <formula>NOT(ISERROR(SEARCH("VALOR MAXIMO",D43)))</formula>
    </cfRule>
  </conditionalFormatting>
  <conditionalFormatting sqref="D44:E44">
    <cfRule type="containsText" dxfId="262" priority="99" operator="containsText" text="VALOR MAXIMO">
      <formula>NOT(ISERROR(SEARCH("VALOR MAXIMO",D44)))</formula>
    </cfRule>
  </conditionalFormatting>
  <conditionalFormatting sqref="D45:E45">
    <cfRule type="containsText" dxfId="261" priority="98" operator="containsText" text="VALOR MAXIMO">
      <formula>NOT(ISERROR(SEARCH("VALOR MAXIMO",D45)))</formula>
    </cfRule>
  </conditionalFormatting>
  <conditionalFormatting sqref="D46:E46">
    <cfRule type="containsText" dxfId="260" priority="97" operator="containsText" text="VALOR MAXIMO">
      <formula>NOT(ISERROR(SEARCH("VALOR MAXIMO",D46)))</formula>
    </cfRule>
  </conditionalFormatting>
  <conditionalFormatting sqref="D53:E53">
    <cfRule type="containsText" dxfId="259" priority="92" operator="containsText" text="VALOR MAXIMO">
      <formula>NOT(ISERROR(SEARCH("VALOR MAXIMO",D53)))</formula>
    </cfRule>
  </conditionalFormatting>
  <conditionalFormatting sqref="D58:E58">
    <cfRule type="containsText" dxfId="258" priority="89" operator="containsText" text="VALOR MAXIMO">
      <formula>NOT(ISERROR(SEARCH("VALOR MAXIMO",D58)))</formula>
    </cfRule>
  </conditionalFormatting>
  <conditionalFormatting sqref="D59:E59">
    <cfRule type="containsText" dxfId="257" priority="88" operator="containsText" text="VALOR MAXIMO">
      <formula>NOT(ISERROR(SEARCH("VALOR MAXIMO",D59)))</formula>
    </cfRule>
  </conditionalFormatting>
  <conditionalFormatting sqref="D60:E60">
    <cfRule type="containsText" dxfId="256" priority="87" operator="containsText" text="VALOR MAXIMO">
      <formula>NOT(ISERROR(SEARCH("VALOR MAXIMO",D60)))</formula>
    </cfRule>
  </conditionalFormatting>
  <conditionalFormatting sqref="D65:E65">
    <cfRule type="containsText" dxfId="255" priority="84" operator="containsText" text="VALOR MAXIMO">
      <formula>NOT(ISERROR(SEARCH("VALOR MAXIMO",D65)))</formula>
    </cfRule>
  </conditionalFormatting>
  <conditionalFormatting sqref="D66:E66">
    <cfRule type="containsText" dxfId="254" priority="83" operator="containsText" text="VALOR MAXIMO">
      <formula>NOT(ISERROR(SEARCH("VALOR MAXIMO",D66)))</formula>
    </cfRule>
  </conditionalFormatting>
  <conditionalFormatting sqref="D67:E67">
    <cfRule type="containsText" dxfId="253" priority="82" operator="containsText" text="VALOR MAXIMO">
      <formula>NOT(ISERROR(SEARCH("VALOR MAXIMO",D67)))</formula>
    </cfRule>
  </conditionalFormatting>
  <conditionalFormatting sqref="D90:E90">
    <cfRule type="containsText" dxfId="252" priority="81" operator="containsText" text="VALOR MAXIMO">
      <formula>NOT(ISERROR(SEARCH("VALOR MAXIMO",D90)))</formula>
    </cfRule>
  </conditionalFormatting>
  <conditionalFormatting sqref="D91:E91">
    <cfRule type="containsText" dxfId="251" priority="80" operator="containsText" text="VALOR MAXIMO">
      <formula>NOT(ISERROR(SEARCH("VALOR MAXIMO",D91)))</formula>
    </cfRule>
  </conditionalFormatting>
  <conditionalFormatting sqref="D92:E92">
    <cfRule type="containsText" dxfId="250" priority="79" operator="containsText" text="VALOR MAXIMO">
      <formula>NOT(ISERROR(SEARCH("VALOR MAXIMO",D92)))</formula>
    </cfRule>
  </conditionalFormatting>
  <conditionalFormatting sqref="D93:E93">
    <cfRule type="containsText" dxfId="249" priority="78" operator="containsText" text="VALOR MAXIMO">
      <formula>NOT(ISERROR(SEARCH("VALOR MAXIMO",D93)))</formula>
    </cfRule>
  </conditionalFormatting>
  <conditionalFormatting sqref="D94:E94">
    <cfRule type="containsText" dxfId="248" priority="77" operator="containsText" text="VALOR MAXIMO">
      <formula>NOT(ISERROR(SEARCH("VALOR MAXIMO",D94)))</formula>
    </cfRule>
  </conditionalFormatting>
  <conditionalFormatting sqref="D97:E97">
    <cfRule type="containsText" dxfId="247" priority="76" operator="containsText" text="VALOR MAXIMO">
      <formula>NOT(ISERROR(SEARCH("VALOR MAXIMO",D97)))</formula>
    </cfRule>
  </conditionalFormatting>
  <conditionalFormatting sqref="D98:E98">
    <cfRule type="containsText" dxfId="246" priority="75" operator="containsText" text="VALOR MAXIMO">
      <formula>NOT(ISERROR(SEARCH("VALOR MAXIMO",D98)))</formula>
    </cfRule>
  </conditionalFormatting>
  <conditionalFormatting sqref="D99:E99">
    <cfRule type="containsText" dxfId="245" priority="74" operator="containsText" text="VALOR MAXIMO">
      <formula>NOT(ISERROR(SEARCH("VALOR MAXIMO",D99)))</formula>
    </cfRule>
  </conditionalFormatting>
  <conditionalFormatting sqref="D100:E100">
    <cfRule type="containsText" dxfId="244" priority="73" operator="containsText" text="VALOR MAXIMO">
      <formula>NOT(ISERROR(SEARCH("VALOR MAXIMO",D100)))</formula>
    </cfRule>
  </conditionalFormatting>
  <conditionalFormatting sqref="D101:E101">
    <cfRule type="containsText" dxfId="243" priority="72" operator="containsText" text="VALOR MAXIMO">
      <formula>NOT(ISERROR(SEARCH("VALOR MAXIMO",D101)))</formula>
    </cfRule>
  </conditionalFormatting>
  <conditionalFormatting sqref="D104:E104">
    <cfRule type="containsText" dxfId="242" priority="71" operator="containsText" text="VALOR MAXIMO">
      <formula>NOT(ISERROR(SEARCH("VALOR MAXIMO",D104)))</formula>
    </cfRule>
  </conditionalFormatting>
  <conditionalFormatting sqref="D105:E105">
    <cfRule type="containsText" dxfId="241" priority="70" operator="containsText" text="VALOR MAXIMO">
      <formula>NOT(ISERROR(SEARCH("VALOR MAXIMO",D105)))</formula>
    </cfRule>
  </conditionalFormatting>
  <conditionalFormatting sqref="D106:E106">
    <cfRule type="containsText" dxfId="240" priority="69" operator="containsText" text="VALOR MAXIMO">
      <formula>NOT(ISERROR(SEARCH("VALOR MAXIMO",D106)))</formula>
    </cfRule>
  </conditionalFormatting>
  <conditionalFormatting sqref="D107:E107">
    <cfRule type="containsText" dxfId="239" priority="68" operator="containsText" text="VALOR MAXIMO">
      <formula>NOT(ISERROR(SEARCH("VALOR MAXIMO",D107)))</formula>
    </cfRule>
  </conditionalFormatting>
  <conditionalFormatting sqref="D108:E108">
    <cfRule type="containsText" dxfId="238" priority="67" operator="containsText" text="VALOR MAXIMO">
      <formula>NOT(ISERROR(SEARCH("VALOR MAXIMO",D108)))</formula>
    </cfRule>
  </conditionalFormatting>
  <conditionalFormatting sqref="D111:E111">
    <cfRule type="containsText" dxfId="237" priority="66" operator="containsText" text="VALOR MAXIMO">
      <formula>NOT(ISERROR(SEARCH("VALOR MAXIMO",D111)))</formula>
    </cfRule>
  </conditionalFormatting>
  <conditionalFormatting sqref="D112:E112">
    <cfRule type="containsText" dxfId="236" priority="65" operator="containsText" text="VALOR MAXIMO">
      <formula>NOT(ISERROR(SEARCH("VALOR MAXIMO",D112)))</formula>
    </cfRule>
  </conditionalFormatting>
  <conditionalFormatting sqref="D113:E113">
    <cfRule type="containsText" dxfId="235" priority="64" operator="containsText" text="VALOR MAXIMO">
      <formula>NOT(ISERROR(SEARCH("VALOR MAXIMO",D113)))</formula>
    </cfRule>
  </conditionalFormatting>
  <conditionalFormatting sqref="D114:E114">
    <cfRule type="containsText" dxfId="234" priority="63" operator="containsText" text="VALOR MAXIMO">
      <formula>NOT(ISERROR(SEARCH("VALOR MAXIMO",D114)))</formula>
    </cfRule>
  </conditionalFormatting>
  <conditionalFormatting sqref="D115:E115">
    <cfRule type="containsText" dxfId="233" priority="62" operator="containsText" text="VALOR MAXIMO">
      <formula>NOT(ISERROR(SEARCH("VALOR MAXIMO",D115)))</formula>
    </cfRule>
  </conditionalFormatting>
  <conditionalFormatting sqref="H127">
    <cfRule type="containsText" dxfId="232" priority="60" operator="containsText" text="&quot;VALOR MAXIMO&quot;">
      <formula>NOT(ISERROR(SEARCH("""VALOR MAXIMO""",H127)))</formula>
    </cfRule>
    <cfRule type="containsText" dxfId="231" priority="61" operator="containsText" text="VALOR MAXIMO">
      <formula>NOT(ISERROR(SEARCH("VALOR MAXIMO",H127)))</formula>
    </cfRule>
  </conditionalFormatting>
  <conditionalFormatting sqref="G144:H144">
    <cfRule type="containsText" dxfId="230" priority="56" operator="containsText" text="&quot;VALOR MAXIMO&quot;">
      <formula>NOT(ISERROR(SEARCH("""VALOR MAXIMO""",G144)))</formula>
    </cfRule>
    <cfRule type="containsText" dxfId="229" priority="57" operator="containsText" text="VALOR MAXIMO">
      <formula>NOT(ISERROR(SEARCH("VALOR MAXIMO",G144)))</formula>
    </cfRule>
  </conditionalFormatting>
  <conditionalFormatting sqref="F148:G148">
    <cfRule type="containsText" dxfId="228" priority="50" operator="containsText" text="&quot;VALOR MAXIMO&quot;">
      <formula>NOT(ISERROR(SEARCH("""VALOR MAXIMO""",F148)))</formula>
    </cfRule>
    <cfRule type="containsText" dxfId="227" priority="51" operator="containsText" text="VALOR MAXIMO">
      <formula>NOT(ISERROR(SEARCH("VALOR MAXIMO",F148)))</formula>
    </cfRule>
  </conditionalFormatting>
  <conditionalFormatting sqref="E27:F27">
    <cfRule type="containsText" dxfId="226" priority="44" operator="containsText" text="VALOR MAXIMO">
      <formula>NOT(ISERROR(SEARCH("VALOR MAXIMO",E27)))</formula>
    </cfRule>
    <cfRule type="containsText" dxfId="225" priority="45" operator="containsText" text="&quot;VALOR MAXIMO&quot;">
      <formula>NOT(ISERROR(SEARCH("""VALOR MAXIMO""",E27)))</formula>
    </cfRule>
  </conditionalFormatting>
  <conditionalFormatting sqref="H25:I25">
    <cfRule type="containsText" dxfId="224" priority="42" operator="containsText" text="VALOR MAXIMO">
      <formula>NOT(ISERROR(SEARCH("VALOR MAXIMO",H25)))</formula>
    </cfRule>
    <cfRule type="containsText" dxfId="223" priority="43" operator="containsText" text="&quot;VALOR MAXIMO&quot;">
      <formula>NOT(ISERROR(SEARCH("""VALOR MAXIMO""",H25)))</formula>
    </cfRule>
  </conditionalFormatting>
  <conditionalFormatting sqref="H17">
    <cfRule type="containsText" dxfId="222" priority="40" operator="containsText" text="VALOR MAXIMO">
      <formula>NOT(ISERROR(SEARCH("VALOR MAXIMO",H17)))</formula>
    </cfRule>
    <cfRule type="containsText" dxfId="221" priority="41" operator="containsText" text="&quot;VALOR MAXIMO&quot;">
      <formula>NOT(ISERROR(SEARCH("""VALOR MAXIMO""",H17)))</formula>
    </cfRule>
  </conditionalFormatting>
  <conditionalFormatting sqref="C19:D19">
    <cfRule type="containsText" dxfId="220" priority="39" operator="containsText" text="VALOR MAXIMO">
      <formula>NOT(ISERROR(SEARCH("VALOR MAXIMO",C19)))</formula>
    </cfRule>
  </conditionalFormatting>
  <conditionalFormatting sqref="C20:D20">
    <cfRule type="containsText" dxfId="219" priority="38" operator="containsText" text="VALOR MAXIMO">
      <formula>NOT(ISERROR(SEARCH("VALOR MAXIMO",C20)))</formula>
    </cfRule>
  </conditionalFormatting>
  <conditionalFormatting sqref="D49:E49">
    <cfRule type="containsText" dxfId="218" priority="37" operator="containsText" text="VALOR MAXIMO">
      <formula>NOT(ISERROR(SEARCH("VALOR MAXIMO",D49)))</formula>
    </cfRule>
  </conditionalFormatting>
  <conditionalFormatting sqref="D50:E50">
    <cfRule type="containsText" dxfId="217" priority="36" operator="containsText" text="VALOR MAXIMO">
      <formula>NOT(ISERROR(SEARCH("VALOR MAXIMO",D50)))</formula>
    </cfRule>
  </conditionalFormatting>
  <conditionalFormatting sqref="D51:E51">
    <cfRule type="containsText" dxfId="216" priority="35" operator="containsText" text="VALOR MAXIMO">
      <formula>NOT(ISERROR(SEARCH("VALOR MAXIMO",D51)))</formula>
    </cfRule>
  </conditionalFormatting>
  <conditionalFormatting sqref="D52:E52">
    <cfRule type="containsText" dxfId="215" priority="34" operator="containsText" text="VALOR MAXIMO">
      <formula>NOT(ISERROR(SEARCH("VALOR MAXIMO",D52)))</formula>
    </cfRule>
  </conditionalFormatting>
  <conditionalFormatting sqref="D56:E56">
    <cfRule type="containsText" dxfId="214" priority="33" operator="containsText" text="VALOR MAXIMO">
      <formula>NOT(ISERROR(SEARCH("VALOR MAXIMO",D56)))</formula>
    </cfRule>
  </conditionalFormatting>
  <conditionalFormatting sqref="D57:E57">
    <cfRule type="containsText" dxfId="213" priority="32" operator="containsText" text="VALOR MAXIMO">
      <formula>NOT(ISERROR(SEARCH("VALOR MAXIMO",D57)))</formula>
    </cfRule>
  </conditionalFormatting>
  <conditionalFormatting sqref="D63:E63">
    <cfRule type="containsText" dxfId="212" priority="31" operator="containsText" text="VALOR MAXIMO">
      <formula>NOT(ISERROR(SEARCH("VALOR MAXIMO",D63)))</formula>
    </cfRule>
  </conditionalFormatting>
  <conditionalFormatting sqref="D64:E64">
    <cfRule type="containsText" dxfId="211" priority="30" operator="containsText" text="VALOR MAXIMO">
      <formula>NOT(ISERROR(SEARCH("VALOR MAXIMO",D64)))</formula>
    </cfRule>
  </conditionalFormatting>
  <conditionalFormatting sqref="D167:E167">
    <cfRule type="containsText" dxfId="210" priority="26" operator="containsText" text="&quot;VALOR MAXIMO&quot;">
      <formula>NOT(ISERROR(SEARCH("""VALOR MAXIMO""",D167)))</formula>
    </cfRule>
    <cfRule type="containsText" dxfId="209" priority="27" operator="containsText" text="VALOR MAXIMO">
      <formula>NOT(ISERROR(SEARCH("VALOR MAXIMO",D167)))</formula>
    </cfRule>
  </conditionalFormatting>
  <conditionalFormatting sqref="D160:E160">
    <cfRule type="containsText" dxfId="208" priority="28" operator="containsText" text="&quot;VALOR MAXIMO&quot;">
      <formula>NOT(ISERROR(SEARCH("""VALOR MAXIMO""",D160)))</formula>
    </cfRule>
    <cfRule type="containsText" dxfId="207" priority="29" operator="containsText" text="VALOR MAXIMO">
      <formula>NOT(ISERROR(SEARCH("VALOR MAXIMO",D160)))</formula>
    </cfRule>
  </conditionalFormatting>
  <conditionalFormatting sqref="F162:G162">
    <cfRule type="containsText" dxfId="206" priority="14" operator="containsText" text="&quot;VALOR MAXIMO&quot;">
      <formula>NOT(ISERROR(SEARCH("""VALOR MAXIMO""",F162)))</formula>
    </cfRule>
    <cfRule type="containsText" dxfId="205" priority="15" operator="containsText" text="VALOR MAXIMO">
      <formula>NOT(ISERROR(SEARCH("VALOR MAXIMO",F162)))</formula>
    </cfRule>
  </conditionalFormatting>
  <conditionalFormatting sqref="G135:H135">
    <cfRule type="containsText" dxfId="204" priority="16" operator="containsText" text="&quot;VALOR MAXIMO&quot;">
      <formula>NOT(ISERROR(SEARCH("""VALOR MAXIMO""",G135)))</formula>
    </cfRule>
    <cfRule type="containsText" dxfId="203" priority="17" operator="containsText" text="VALOR MAXIMO">
      <formula>NOT(ISERROR(SEARCH("VALOR MAXIMO",G135)))</formula>
    </cfRule>
  </conditionalFormatting>
  <conditionalFormatting sqref="M84">
    <cfRule type="containsText" dxfId="202" priority="13" operator="containsText" text="VALOR MAXIMO">
      <formula>NOT(ISERROR(SEARCH("VALOR MAXIMO",M84)))</formula>
    </cfRule>
  </conditionalFormatting>
  <conditionalFormatting sqref="I84:J85">
    <cfRule type="containsText" dxfId="201" priority="11" operator="containsText" text="&quot;VALOR MAXIMO&quot;">
      <formula>NOT(ISERROR(SEARCH("""VALOR MAXIMO""",I84)))</formula>
    </cfRule>
    <cfRule type="containsText" dxfId="200" priority="12" operator="containsText" text="VALOR MAXIMO">
      <formula>NOT(ISERROR(SEARCH("VALOR MAXIMO",I84)))</formula>
    </cfRule>
  </conditionalFormatting>
  <conditionalFormatting sqref="D72:E72">
    <cfRule type="containsText" dxfId="199" priority="10" operator="containsText" text="VALOR MAXIMO">
      <formula>NOT(ISERROR(SEARCH("VALOR MAXIMO",D72)))</formula>
    </cfRule>
  </conditionalFormatting>
  <conditionalFormatting sqref="D73:E73">
    <cfRule type="containsText" dxfId="198" priority="9" operator="containsText" text="VALOR MAXIMO">
      <formula>NOT(ISERROR(SEARCH("VALOR MAXIMO",D73)))</formula>
    </cfRule>
  </conditionalFormatting>
  <conditionalFormatting sqref="D74:E74">
    <cfRule type="containsText" dxfId="197" priority="8" operator="containsText" text="VALOR MAXIMO">
      <formula>NOT(ISERROR(SEARCH("VALOR MAXIMO",D74)))</formula>
    </cfRule>
  </conditionalFormatting>
  <conditionalFormatting sqref="D79:E79">
    <cfRule type="containsText" dxfId="196" priority="7" operator="containsText" text="VALOR MAXIMO">
      <formula>NOT(ISERROR(SEARCH("VALOR MAXIMO",D79)))</formula>
    </cfRule>
  </conditionalFormatting>
  <conditionalFormatting sqref="D80:E80">
    <cfRule type="containsText" dxfId="195" priority="6" operator="containsText" text="VALOR MAXIMO">
      <formula>NOT(ISERROR(SEARCH("VALOR MAXIMO",D80)))</formula>
    </cfRule>
  </conditionalFormatting>
  <conditionalFormatting sqref="D81:E81">
    <cfRule type="containsText" dxfId="194" priority="5" operator="containsText" text="VALOR MAXIMO">
      <formula>NOT(ISERROR(SEARCH("VALOR MAXIMO",D81)))</formula>
    </cfRule>
  </conditionalFormatting>
  <conditionalFormatting sqref="D70:E70">
    <cfRule type="containsText" dxfId="193" priority="4" operator="containsText" text="VALOR MAXIMO">
      <formula>NOT(ISERROR(SEARCH("VALOR MAXIMO",D70)))</formula>
    </cfRule>
  </conditionalFormatting>
  <conditionalFormatting sqref="D71:E71">
    <cfRule type="containsText" dxfId="192" priority="3" operator="containsText" text="VALOR MAXIMO">
      <formula>NOT(ISERROR(SEARCH("VALOR MAXIMO",D71)))</formula>
    </cfRule>
  </conditionalFormatting>
  <conditionalFormatting sqref="D77:E77">
    <cfRule type="containsText" dxfId="191" priority="2" operator="containsText" text="VALOR MAXIMO">
      <formula>NOT(ISERROR(SEARCH("VALOR MAXIMO",D77)))</formula>
    </cfRule>
  </conditionalFormatting>
  <conditionalFormatting sqref="D78:E78">
    <cfRule type="containsText" dxfId="190" priority="1" operator="containsText" text="VALOR MAXIMO">
      <formula>NOT(ISERROR(SEARCH("VALOR MAXIMO",D78)))</formula>
    </cfRule>
  </conditionalFormatting>
  <pageMargins left="0.7" right="0.7" top="0.75" bottom="0.75" header="0.3" footer="0.3"/>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228"/>
  <sheetViews>
    <sheetView zoomScaleNormal="100" workbookViewId="0">
      <selection activeCell="B2" sqref="B2:H2"/>
    </sheetView>
  </sheetViews>
  <sheetFormatPr baseColWidth="10" defaultColWidth="11.42578125" defaultRowHeight="15" x14ac:dyDescent="0.25"/>
  <cols>
    <col min="1" max="1" width="3.28515625" style="127" customWidth="1"/>
    <col min="2" max="2" width="25.7109375" style="127" customWidth="1"/>
    <col min="3" max="3" width="28.85546875" style="127" customWidth="1"/>
    <col min="4" max="4" width="25.140625" style="127" customWidth="1"/>
    <col min="5" max="5" width="26.42578125" style="127" customWidth="1"/>
    <col min="6" max="6" width="19.140625" style="127" customWidth="1"/>
    <col min="7" max="7" width="15.85546875" style="127" customWidth="1"/>
    <col min="8" max="8" width="16.140625" style="127" customWidth="1"/>
    <col min="9" max="9" width="9.28515625" style="127" customWidth="1"/>
    <col min="10" max="10" width="6" style="127" customWidth="1"/>
    <col min="11" max="11" width="9.85546875" style="127" customWidth="1"/>
    <col min="12" max="12" width="12.42578125" style="127" customWidth="1"/>
    <col min="13" max="16384" width="11.42578125" style="127"/>
  </cols>
  <sheetData>
    <row r="1" spans="2:11" ht="15.75" thickBot="1" x14ac:dyDescent="0.3"/>
    <row r="2" spans="2:11" ht="21.75" thickBot="1" x14ac:dyDescent="0.4">
      <c r="B2" s="210" t="s">
        <v>91</v>
      </c>
      <c r="C2" s="211"/>
      <c r="D2" s="211"/>
      <c r="E2" s="211"/>
      <c r="F2" s="211"/>
      <c r="G2" s="211"/>
      <c r="H2" s="212"/>
    </row>
    <row r="3" spans="2:11" ht="21.75" thickBot="1" x14ac:dyDescent="0.4">
      <c r="B3" s="16"/>
      <c r="C3" s="16"/>
      <c r="D3" s="16"/>
      <c r="E3" s="16"/>
      <c r="F3" s="16"/>
      <c r="G3" s="16"/>
      <c r="H3" s="16"/>
    </row>
    <row r="4" spans="2:11" ht="24" thickBot="1" x14ac:dyDescent="0.4">
      <c r="B4" s="17" t="s">
        <v>15</v>
      </c>
      <c r="C4" s="61"/>
      <c r="D4" s="16"/>
      <c r="E4" s="219" t="s">
        <v>17</v>
      </c>
      <c r="F4" s="220"/>
      <c r="G4" s="221"/>
      <c r="H4" s="56">
        <f>H8+I49+I183+F223+D228</f>
        <v>0</v>
      </c>
    </row>
    <row r="6" spans="2:11" ht="21" x14ac:dyDescent="0.35">
      <c r="B6" s="17" t="s">
        <v>16</v>
      </c>
      <c r="C6" s="229"/>
      <c r="D6" s="230"/>
      <c r="E6" s="230"/>
      <c r="F6" s="231"/>
      <c r="G6" s="16"/>
      <c r="H6" s="16"/>
    </row>
    <row r="7" spans="2:11" ht="15.75" thickBot="1" x14ac:dyDescent="0.3">
      <c r="H7" s="225" t="str">
        <f>IF(H8&gt;=15,"VALOR MAXIMO","VALOR")</f>
        <v>VALOR</v>
      </c>
      <c r="I7" s="226"/>
    </row>
    <row r="8" spans="2:11" ht="19.5" thickBot="1" x14ac:dyDescent="0.35">
      <c r="B8" s="41" t="s">
        <v>53</v>
      </c>
      <c r="C8" s="8"/>
      <c r="F8" s="39" t="s">
        <v>7</v>
      </c>
      <c r="G8" s="38">
        <f>H39+E42</f>
        <v>0</v>
      </c>
      <c r="H8" s="183">
        <f>IF(G8&gt;=15,"15",G8)</f>
        <v>0</v>
      </c>
      <c r="I8" s="184"/>
    </row>
    <row r="9" spans="2:11" ht="10.9" customHeight="1" x14ac:dyDescent="0.25"/>
    <row r="10" spans="2:11" x14ac:dyDescent="0.25">
      <c r="B10" s="159" t="s">
        <v>54</v>
      </c>
      <c r="C10" s="94" t="s">
        <v>26</v>
      </c>
      <c r="D10" s="4" t="s">
        <v>27</v>
      </c>
      <c r="E10" s="94" t="s">
        <v>34</v>
      </c>
      <c r="F10" s="94" t="s">
        <v>2</v>
      </c>
      <c r="G10" s="26"/>
      <c r="I10" s="234" t="s">
        <v>32</v>
      </c>
      <c r="J10" s="235"/>
      <c r="K10" s="236"/>
    </row>
    <row r="11" spans="2:11" x14ac:dyDescent="0.25">
      <c r="B11" s="172" t="s">
        <v>0</v>
      </c>
      <c r="C11" s="131"/>
      <c r="D11" s="131"/>
      <c r="E11" s="33">
        <f>J11</f>
        <v>0</v>
      </c>
      <c r="F11" s="94">
        <v>6.6000000000000003E-2</v>
      </c>
      <c r="G11" s="28">
        <f>F11*E11</f>
        <v>0</v>
      </c>
      <c r="I11" s="22">
        <f>IF((D11-C11)=0,0, (D11+1-C11)/30)</f>
        <v>0</v>
      </c>
      <c r="J11" s="27">
        <f>INT(I11)</f>
        <v>0</v>
      </c>
      <c r="K11" s="24">
        <f>I11-J11</f>
        <v>0</v>
      </c>
    </row>
    <row r="12" spans="2:11" x14ac:dyDescent="0.25">
      <c r="B12" s="173"/>
      <c r="C12" s="131"/>
      <c r="D12" s="131"/>
      <c r="E12" s="33">
        <f>J12</f>
        <v>0</v>
      </c>
      <c r="F12" s="94">
        <v>6.6000000000000003E-2</v>
      </c>
      <c r="G12" s="28">
        <f>F12*E12</f>
        <v>0</v>
      </c>
      <c r="I12" s="22">
        <f t="shared" ref="I12:I33" si="0">IF((D12-C12)=0,0, (D12+1-C12)/30)</f>
        <v>0</v>
      </c>
      <c r="J12" s="27">
        <f t="shared" ref="J12:J20" si="1">INT(I12)</f>
        <v>0</v>
      </c>
      <c r="K12" s="24">
        <f t="shared" ref="K12:K20" si="2">I12-J12</f>
        <v>0</v>
      </c>
    </row>
    <row r="13" spans="2:11" x14ac:dyDescent="0.25">
      <c r="B13" s="173"/>
      <c r="C13" s="131"/>
      <c r="D13" s="131"/>
      <c r="E13" s="33">
        <f t="shared" ref="E13:E17" si="3">J13</f>
        <v>0</v>
      </c>
      <c r="F13" s="94">
        <v>6.6000000000000003E-2</v>
      </c>
      <c r="G13" s="28">
        <f t="shared" ref="G13:G17" si="4">F13*E13</f>
        <v>0</v>
      </c>
      <c r="I13" s="22">
        <f t="shared" si="0"/>
        <v>0</v>
      </c>
      <c r="J13" s="27">
        <f t="shared" si="1"/>
        <v>0</v>
      </c>
      <c r="K13" s="24">
        <f t="shared" si="2"/>
        <v>0</v>
      </c>
    </row>
    <row r="14" spans="2:11" x14ac:dyDescent="0.25">
      <c r="B14" s="173"/>
      <c r="C14" s="131"/>
      <c r="D14" s="131"/>
      <c r="E14" s="33">
        <f t="shared" si="3"/>
        <v>0</v>
      </c>
      <c r="F14" s="94">
        <v>6.6000000000000003E-2</v>
      </c>
      <c r="G14" s="28">
        <f t="shared" si="4"/>
        <v>0</v>
      </c>
      <c r="I14" s="22">
        <f t="shared" ref="I14:I17" si="5">IF((D14-C14)=0,0, (D14+1-C14)/30)</f>
        <v>0</v>
      </c>
      <c r="J14" s="27">
        <f t="shared" ref="J14:J17" si="6">INT(I14)</f>
        <v>0</v>
      </c>
      <c r="K14" s="24">
        <f t="shared" ref="K14:K17" si="7">I14-J14</f>
        <v>0</v>
      </c>
    </row>
    <row r="15" spans="2:11" x14ac:dyDescent="0.25">
      <c r="B15" s="173"/>
      <c r="C15" s="131"/>
      <c r="D15" s="131"/>
      <c r="E15" s="33">
        <f t="shared" si="3"/>
        <v>0</v>
      </c>
      <c r="F15" s="94">
        <v>6.6000000000000003E-2</v>
      </c>
      <c r="G15" s="28">
        <f t="shared" si="4"/>
        <v>0</v>
      </c>
      <c r="I15" s="22">
        <f t="shared" si="5"/>
        <v>0</v>
      </c>
      <c r="J15" s="27">
        <f t="shared" si="6"/>
        <v>0</v>
      </c>
      <c r="K15" s="24">
        <f t="shared" si="7"/>
        <v>0</v>
      </c>
    </row>
    <row r="16" spans="2:11" x14ac:dyDescent="0.25">
      <c r="B16" s="173"/>
      <c r="C16" s="131"/>
      <c r="D16" s="131"/>
      <c r="E16" s="33">
        <f t="shared" si="3"/>
        <v>0</v>
      </c>
      <c r="F16" s="94">
        <v>6.6000000000000003E-2</v>
      </c>
      <c r="G16" s="28">
        <f t="shared" si="4"/>
        <v>0</v>
      </c>
      <c r="I16" s="22">
        <f t="shared" si="5"/>
        <v>0</v>
      </c>
      <c r="J16" s="27">
        <f t="shared" si="6"/>
        <v>0</v>
      </c>
      <c r="K16" s="24">
        <f t="shared" si="7"/>
        <v>0</v>
      </c>
    </row>
    <row r="17" spans="2:11" x14ac:dyDescent="0.25">
      <c r="B17" s="173"/>
      <c r="C17" s="131"/>
      <c r="D17" s="131"/>
      <c r="E17" s="33">
        <f t="shared" si="3"/>
        <v>0</v>
      </c>
      <c r="F17" s="94">
        <v>6.6000000000000003E-2</v>
      </c>
      <c r="G17" s="28">
        <f t="shared" si="4"/>
        <v>0</v>
      </c>
      <c r="I17" s="22">
        <f t="shared" si="5"/>
        <v>0</v>
      </c>
      <c r="J17" s="27">
        <f t="shared" si="6"/>
        <v>0</v>
      </c>
      <c r="K17" s="24">
        <f t="shared" si="7"/>
        <v>0</v>
      </c>
    </row>
    <row r="18" spans="2:11" x14ac:dyDescent="0.25">
      <c r="B18" s="173"/>
      <c r="C18" s="131"/>
      <c r="D18" s="131"/>
      <c r="E18" s="33">
        <f>J18</f>
        <v>0</v>
      </c>
      <c r="F18" s="94">
        <v>6.6000000000000003E-2</v>
      </c>
      <c r="G18" s="28">
        <f>F18*E18</f>
        <v>0</v>
      </c>
      <c r="I18" s="22">
        <f t="shared" si="0"/>
        <v>0</v>
      </c>
      <c r="J18" s="27">
        <f t="shared" si="1"/>
        <v>0</v>
      </c>
      <c r="K18" s="24">
        <f t="shared" si="2"/>
        <v>0</v>
      </c>
    </row>
    <row r="19" spans="2:11" x14ac:dyDescent="0.25">
      <c r="B19" s="173"/>
      <c r="C19" s="131"/>
      <c r="D19" s="131"/>
      <c r="E19" s="33">
        <f>J19</f>
        <v>0</v>
      </c>
      <c r="F19" s="94">
        <v>6.6000000000000003E-2</v>
      </c>
      <c r="G19" s="28">
        <f>F19*E19</f>
        <v>0</v>
      </c>
      <c r="I19" s="22">
        <f t="shared" si="0"/>
        <v>0</v>
      </c>
      <c r="J19" s="27">
        <f t="shared" si="1"/>
        <v>0</v>
      </c>
      <c r="K19" s="24">
        <f t="shared" si="2"/>
        <v>0</v>
      </c>
    </row>
    <row r="20" spans="2:11" ht="15.75" thickBot="1" x14ac:dyDescent="0.3">
      <c r="B20" s="174"/>
      <c r="C20" s="131"/>
      <c r="D20" s="131"/>
      <c r="E20" s="33">
        <f>J20</f>
        <v>0</v>
      </c>
      <c r="F20" s="94">
        <v>6.6000000000000003E-2</v>
      </c>
      <c r="G20" s="28">
        <f>F20*E20</f>
        <v>0</v>
      </c>
      <c r="I20" s="22">
        <f t="shared" si="0"/>
        <v>0</v>
      </c>
      <c r="J20" s="27">
        <f t="shared" si="1"/>
        <v>0</v>
      </c>
      <c r="K20" s="24">
        <f t="shared" si="2"/>
        <v>0</v>
      </c>
    </row>
    <row r="21" spans="2:11" ht="15.75" thickBot="1" x14ac:dyDescent="0.3">
      <c r="B21" s="20"/>
      <c r="C21" s="21"/>
      <c r="D21" s="57" t="s">
        <v>35</v>
      </c>
      <c r="E21" s="36">
        <f>SUM(E11:E20)</f>
        <v>0</v>
      </c>
      <c r="F21" s="34" t="s">
        <v>28</v>
      </c>
      <c r="G21" s="35">
        <f>SUM(G11:G20)</f>
        <v>0</v>
      </c>
      <c r="I21" s="22"/>
      <c r="J21" s="22"/>
      <c r="K21" s="29">
        <f>SUM(K11:K20)</f>
        <v>0</v>
      </c>
    </row>
    <row r="22" spans="2:11" ht="15" customHeight="1" thickBot="1" x14ac:dyDescent="0.3">
      <c r="B22" s="175" t="s">
        <v>30</v>
      </c>
      <c r="C22" s="175"/>
      <c r="D22" s="176"/>
      <c r="E22" s="46">
        <f>ROUNDDOWN(SUM(K11:K20),0)</f>
        <v>0</v>
      </c>
      <c r="F22" s="91" t="s">
        <v>28</v>
      </c>
      <c r="G22" s="92">
        <f>ROUNDDOWN(SUM(K11:K20),0)*F11</f>
        <v>0</v>
      </c>
      <c r="H22" s="135" t="str">
        <f>IF(H23&gt;=12,"VALOR MAXIMO","VALOR")</f>
        <v>VALOR</v>
      </c>
      <c r="I22" s="22"/>
      <c r="J22" s="22"/>
    </row>
    <row r="23" spans="2:11" ht="15" customHeight="1" thickBot="1" x14ac:dyDescent="0.3">
      <c r="B23" s="1"/>
      <c r="F23" s="232" t="s">
        <v>39</v>
      </c>
      <c r="G23" s="233"/>
      <c r="H23" s="125">
        <f>G21+G22</f>
        <v>0</v>
      </c>
      <c r="I23" s="22"/>
    </row>
    <row r="24" spans="2:11" ht="15" customHeight="1" x14ac:dyDescent="0.25">
      <c r="B24" s="222" t="s">
        <v>55</v>
      </c>
      <c r="C24" s="131"/>
      <c r="D24" s="131"/>
      <c r="E24" s="33">
        <f>J24</f>
        <v>0</v>
      </c>
      <c r="F24" s="117">
        <v>3.3000000000000002E-2</v>
      </c>
      <c r="G24" s="80">
        <f>F24*ROUND(E24,0)</f>
        <v>0</v>
      </c>
      <c r="I24" s="22">
        <f t="shared" si="0"/>
        <v>0</v>
      </c>
      <c r="J24" s="27">
        <f>INT(I24)</f>
        <v>0</v>
      </c>
      <c r="K24" s="24">
        <f>I24-J24</f>
        <v>0</v>
      </c>
    </row>
    <row r="25" spans="2:11" x14ac:dyDescent="0.25">
      <c r="B25" s="223"/>
      <c r="C25" s="131"/>
      <c r="D25" s="131"/>
      <c r="E25" s="33">
        <f>J25</f>
        <v>0</v>
      </c>
      <c r="F25" s="117">
        <v>3.3000000000000002E-2</v>
      </c>
      <c r="G25" s="28">
        <f t="shared" ref="G25:G33" si="8">F25*ROUND(E25,0)</f>
        <v>0</v>
      </c>
      <c r="I25" s="22">
        <f t="shared" si="0"/>
        <v>0</v>
      </c>
      <c r="J25" s="27">
        <f t="shared" ref="J25:J33" si="9">INT(I25)</f>
        <v>0</v>
      </c>
      <c r="K25" s="24">
        <f t="shared" ref="K25:K33" si="10">I25-J25</f>
        <v>0</v>
      </c>
    </row>
    <row r="26" spans="2:11" x14ac:dyDescent="0.25">
      <c r="B26" s="223"/>
      <c r="C26" s="131"/>
      <c r="D26" s="131"/>
      <c r="E26" s="33">
        <f t="shared" ref="E26:E30" si="11">J26</f>
        <v>0</v>
      </c>
      <c r="F26" s="117">
        <v>3.3000000000000002E-2</v>
      </c>
      <c r="G26" s="80">
        <f t="shared" si="8"/>
        <v>0</v>
      </c>
      <c r="I26" s="22">
        <f t="shared" ref="I26:I30" si="12">IF((D26-C26)=0,0, (D26+1-C26)/30)</f>
        <v>0</v>
      </c>
      <c r="J26" s="27">
        <f t="shared" si="9"/>
        <v>0</v>
      </c>
      <c r="K26" s="24">
        <f t="shared" si="10"/>
        <v>0</v>
      </c>
    </row>
    <row r="27" spans="2:11" x14ac:dyDescent="0.25">
      <c r="B27" s="223"/>
      <c r="C27" s="131"/>
      <c r="D27" s="131"/>
      <c r="E27" s="33">
        <f t="shared" si="11"/>
        <v>0</v>
      </c>
      <c r="F27" s="117">
        <v>3.3000000000000002E-2</v>
      </c>
      <c r="G27" s="28">
        <f t="shared" ref="G27:G30" si="13">F27*ROUND(E27,0)</f>
        <v>0</v>
      </c>
      <c r="I27" s="22">
        <f t="shared" si="12"/>
        <v>0</v>
      </c>
      <c r="J27" s="27">
        <f t="shared" ref="J27:J30" si="14">INT(I27)</f>
        <v>0</v>
      </c>
      <c r="K27" s="24">
        <f t="shared" ref="K27:K30" si="15">I27-J27</f>
        <v>0</v>
      </c>
    </row>
    <row r="28" spans="2:11" x14ac:dyDescent="0.25">
      <c r="B28" s="223"/>
      <c r="C28" s="131"/>
      <c r="D28" s="131"/>
      <c r="E28" s="33">
        <f t="shared" si="11"/>
        <v>0</v>
      </c>
      <c r="F28" s="117">
        <v>3.3000000000000002E-2</v>
      </c>
      <c r="G28" s="80">
        <f t="shared" si="13"/>
        <v>0</v>
      </c>
      <c r="I28" s="22">
        <f t="shared" si="12"/>
        <v>0</v>
      </c>
      <c r="J28" s="27">
        <f t="shared" si="14"/>
        <v>0</v>
      </c>
      <c r="K28" s="24">
        <f t="shared" si="15"/>
        <v>0</v>
      </c>
    </row>
    <row r="29" spans="2:11" x14ac:dyDescent="0.25">
      <c r="B29" s="223"/>
      <c r="C29" s="131"/>
      <c r="D29" s="131"/>
      <c r="E29" s="33">
        <f t="shared" si="11"/>
        <v>0</v>
      </c>
      <c r="F29" s="117">
        <v>3.3000000000000002E-2</v>
      </c>
      <c r="G29" s="28">
        <f t="shared" si="13"/>
        <v>0</v>
      </c>
      <c r="I29" s="22">
        <f t="shared" si="12"/>
        <v>0</v>
      </c>
      <c r="J29" s="27">
        <f t="shared" si="14"/>
        <v>0</v>
      </c>
      <c r="K29" s="24">
        <f t="shared" si="15"/>
        <v>0</v>
      </c>
    </row>
    <row r="30" spans="2:11" x14ac:dyDescent="0.25">
      <c r="B30" s="223"/>
      <c r="C30" s="131"/>
      <c r="D30" s="131"/>
      <c r="E30" s="33">
        <f t="shared" si="11"/>
        <v>0</v>
      </c>
      <c r="F30" s="117">
        <v>3.3000000000000002E-2</v>
      </c>
      <c r="G30" s="80">
        <f t="shared" si="13"/>
        <v>0</v>
      </c>
      <c r="I30" s="22">
        <f t="shared" si="12"/>
        <v>0</v>
      </c>
      <c r="J30" s="27">
        <f t="shared" si="14"/>
        <v>0</v>
      </c>
      <c r="K30" s="24">
        <f t="shared" si="15"/>
        <v>0</v>
      </c>
    </row>
    <row r="31" spans="2:11" x14ac:dyDescent="0.25">
      <c r="B31" s="223"/>
      <c r="C31" s="131"/>
      <c r="D31" s="131"/>
      <c r="E31" s="33">
        <f>J31</f>
        <v>0</v>
      </c>
      <c r="F31" s="117">
        <v>3.3000000000000002E-2</v>
      </c>
      <c r="G31" s="28">
        <f t="shared" si="8"/>
        <v>0</v>
      </c>
      <c r="I31" s="22">
        <f t="shared" si="0"/>
        <v>0</v>
      </c>
      <c r="J31" s="27">
        <f t="shared" si="9"/>
        <v>0</v>
      </c>
      <c r="K31" s="24">
        <f t="shared" si="10"/>
        <v>0</v>
      </c>
    </row>
    <row r="32" spans="2:11" x14ac:dyDescent="0.25">
      <c r="B32" s="223"/>
      <c r="C32" s="131"/>
      <c r="D32" s="131"/>
      <c r="E32" s="33">
        <f>J32</f>
        <v>0</v>
      </c>
      <c r="F32" s="117">
        <v>3.3000000000000002E-2</v>
      </c>
      <c r="G32" s="28">
        <f t="shared" si="8"/>
        <v>0</v>
      </c>
      <c r="I32" s="22">
        <f t="shared" si="0"/>
        <v>0</v>
      </c>
      <c r="J32" s="27">
        <f t="shared" si="9"/>
        <v>0</v>
      </c>
      <c r="K32" s="24">
        <f t="shared" si="10"/>
        <v>0</v>
      </c>
    </row>
    <row r="33" spans="2:11" ht="15.75" thickBot="1" x14ac:dyDescent="0.3">
      <c r="B33" s="224"/>
      <c r="C33" s="131"/>
      <c r="D33" s="131"/>
      <c r="E33" s="33">
        <f>J33</f>
        <v>0</v>
      </c>
      <c r="F33" s="117">
        <v>3.3000000000000002E-2</v>
      </c>
      <c r="G33" s="28">
        <f t="shared" si="8"/>
        <v>0</v>
      </c>
      <c r="I33" s="22">
        <f t="shared" si="0"/>
        <v>0</v>
      </c>
      <c r="J33" s="27">
        <f t="shared" si="9"/>
        <v>0</v>
      </c>
      <c r="K33" s="24">
        <f t="shared" si="10"/>
        <v>0</v>
      </c>
    </row>
    <row r="34" spans="2:11" ht="15.75" thickBot="1" x14ac:dyDescent="0.3">
      <c r="B34" s="20"/>
      <c r="C34" s="21"/>
      <c r="D34" s="57" t="s">
        <v>35</v>
      </c>
      <c r="E34" s="36">
        <f>SUM(E24:E33)</f>
        <v>0</v>
      </c>
      <c r="F34" s="34" t="s">
        <v>28</v>
      </c>
      <c r="G34" s="35">
        <f>SUM(G24:G33)</f>
        <v>0</v>
      </c>
      <c r="K34" s="29">
        <f>SUM(K24:K33)</f>
        <v>0</v>
      </c>
    </row>
    <row r="35" spans="2:11" ht="15.75" thickBot="1" x14ac:dyDescent="0.3">
      <c r="B35" s="199" t="s">
        <v>30</v>
      </c>
      <c r="C35" s="199"/>
      <c r="D35" s="200"/>
      <c r="E35" s="86">
        <f>ROUNDDOWN(SUM(K24:K33),0)</f>
        <v>0</v>
      </c>
      <c r="F35" s="91" t="s">
        <v>28</v>
      </c>
      <c r="G35" s="83">
        <f>ROUNDDOWN(SUM(K24:K33),0)*F24</f>
        <v>0</v>
      </c>
      <c r="H35" s="135" t="str">
        <f>IF(H36&gt;=6,"VALOR MAXIMO","VALOR")</f>
        <v>VALOR</v>
      </c>
      <c r="I35" s="81"/>
    </row>
    <row r="36" spans="2:11" ht="15.75" thickBot="1" x14ac:dyDescent="0.3">
      <c r="B36" s="126"/>
      <c r="C36" s="126"/>
      <c r="D36" s="133"/>
      <c r="E36" s="179" t="s">
        <v>56</v>
      </c>
      <c r="F36" s="180"/>
      <c r="G36" s="136">
        <f>G34+G35</f>
        <v>0</v>
      </c>
      <c r="H36" s="134">
        <f>IF(G36&gt;=6,"6",G36)</f>
        <v>0</v>
      </c>
    </row>
    <row r="37" spans="2:11" x14ac:dyDescent="0.25">
      <c r="B37" s="126"/>
      <c r="C37" s="126"/>
      <c r="D37" s="133"/>
      <c r="E37" s="178"/>
      <c r="F37" s="178"/>
      <c r="G37" s="82"/>
    </row>
    <row r="38" spans="2:11" ht="15.75" thickBot="1" x14ac:dyDescent="0.3">
      <c r="B38" s="47"/>
      <c r="C38" s="47"/>
      <c r="D38" s="48"/>
      <c r="E38" s="47"/>
      <c r="F38" s="47"/>
      <c r="G38" s="48"/>
      <c r="H38" s="225" t="str">
        <f>IF(H39&gt;=12,"VALOR MAXIMO","VALOR")</f>
        <v>VALOR</v>
      </c>
      <c r="I38" s="226"/>
    </row>
    <row r="39" spans="2:11" ht="19.5" thickBot="1" x14ac:dyDescent="0.35">
      <c r="E39" s="76" t="s">
        <v>54</v>
      </c>
      <c r="F39" s="74" t="s">
        <v>29</v>
      </c>
      <c r="G39" s="25">
        <f>H23+H36</f>
        <v>0</v>
      </c>
      <c r="H39" s="183">
        <f>IF(G39&gt;=12,"12",G39)</f>
        <v>0</v>
      </c>
      <c r="I39" s="184"/>
    </row>
    <row r="40" spans="2:11" ht="18.75" x14ac:dyDescent="0.3">
      <c r="H40" s="164"/>
      <c r="I40" s="164"/>
    </row>
    <row r="41" spans="2:11" ht="15.75" thickBot="1" x14ac:dyDescent="0.3">
      <c r="E41" s="192" t="str">
        <f>IF(E42&gt;=3,"VALOR MAXIMO","VALOR")</f>
        <v>VALOR</v>
      </c>
      <c r="F41" s="193"/>
      <c r="G41" s="53"/>
    </row>
    <row r="42" spans="2:11" ht="19.5" thickBot="1" x14ac:dyDescent="0.35">
      <c r="B42" s="216" t="s">
        <v>4</v>
      </c>
      <c r="C42" s="217"/>
      <c r="D42" s="62"/>
      <c r="E42" s="183">
        <f>IF(D42&gt;=3,"3",D42)</f>
        <v>0</v>
      </c>
      <c r="F42" s="184"/>
    </row>
    <row r="43" spans="2:11" ht="22.9" customHeight="1" x14ac:dyDescent="0.25">
      <c r="B43" s="218" t="s">
        <v>31</v>
      </c>
      <c r="C43" s="218"/>
      <c r="D43" s="1"/>
      <c r="E43" s="1"/>
    </row>
    <row r="44" spans="2:11" ht="27.6" customHeight="1" x14ac:dyDescent="0.25">
      <c r="B44" s="215" t="s">
        <v>57</v>
      </c>
      <c r="C44" s="215"/>
    </row>
    <row r="45" spans="2:11" ht="27.6" customHeight="1" x14ac:dyDescent="0.25">
      <c r="B45" s="215" t="s">
        <v>58</v>
      </c>
      <c r="C45" s="215"/>
    </row>
    <row r="46" spans="2:11" ht="26.45" customHeight="1" x14ac:dyDescent="0.25">
      <c r="B46" s="215" t="s">
        <v>1</v>
      </c>
      <c r="C46" s="215"/>
    </row>
    <row r="47" spans="2:11" ht="33.75" customHeight="1" thickBot="1" x14ac:dyDescent="0.3"/>
    <row r="48" spans="2:11" ht="15.75" thickBot="1" x14ac:dyDescent="0.3">
      <c r="B48" s="40" t="s">
        <v>88</v>
      </c>
      <c r="C48" s="9"/>
      <c r="D48" s="9"/>
      <c r="E48" s="9"/>
      <c r="F48" s="9"/>
      <c r="G48" s="10"/>
      <c r="I48" s="227" t="str">
        <f>IF(I49&gt;=22,"VALOR MAXIMO","VALOR")</f>
        <v>VALOR</v>
      </c>
      <c r="J48" s="228"/>
    </row>
    <row r="49" spans="2:11" ht="16.5" customHeight="1" thickBot="1" x14ac:dyDescent="0.35">
      <c r="F49" s="213" t="s">
        <v>8</v>
      </c>
      <c r="G49" s="214"/>
      <c r="H49" s="52">
        <f>I125+I179</f>
        <v>0</v>
      </c>
      <c r="I49" s="183">
        <f>IF(H49&gt;=22,"22",H49)</f>
        <v>0</v>
      </c>
      <c r="J49" s="184"/>
    </row>
    <row r="50" spans="2:11" x14ac:dyDescent="0.25">
      <c r="B50" s="11" t="s">
        <v>6</v>
      </c>
      <c r="C50" s="12"/>
    </row>
    <row r="51" spans="2:11" x14ac:dyDescent="0.25">
      <c r="D51" s="94" t="s">
        <v>26</v>
      </c>
      <c r="E51" s="4" t="s">
        <v>27</v>
      </c>
      <c r="F51" s="94" t="s">
        <v>34</v>
      </c>
      <c r="G51" s="94" t="s">
        <v>2</v>
      </c>
      <c r="H51" s="94"/>
      <c r="I51" s="234" t="s">
        <v>32</v>
      </c>
      <c r="J51" s="235"/>
      <c r="K51" s="236"/>
    </row>
    <row r="52" spans="2:11" x14ac:dyDescent="0.25">
      <c r="B52" s="169" t="s">
        <v>89</v>
      </c>
      <c r="C52" s="172" t="s">
        <v>81</v>
      </c>
      <c r="D52" s="131"/>
      <c r="E52" s="131"/>
      <c r="F52" s="33">
        <f>J52</f>
        <v>0</v>
      </c>
      <c r="G52" s="94">
        <v>0.30499999999999999</v>
      </c>
      <c r="H52" s="28">
        <f>G52*F52</f>
        <v>0</v>
      </c>
      <c r="I52" s="22">
        <f>IF((E52-D52)=0,0, (E52+1-D52)/30)</f>
        <v>0</v>
      </c>
      <c r="J52" s="27">
        <f>INT(I52)</f>
        <v>0</v>
      </c>
      <c r="K52" s="24">
        <f>I52-J52</f>
        <v>0</v>
      </c>
    </row>
    <row r="53" spans="2:11" x14ac:dyDescent="0.25">
      <c r="B53" s="170"/>
      <c r="C53" s="173"/>
      <c r="D53" s="131"/>
      <c r="E53" s="131"/>
      <c r="F53" s="33">
        <f t="shared" ref="F53:F61" si="16">J53</f>
        <v>0</v>
      </c>
      <c r="G53" s="94">
        <v>0.30499999999999999</v>
      </c>
      <c r="H53" s="28">
        <f>G53*F53</f>
        <v>0</v>
      </c>
      <c r="I53" s="22">
        <f t="shared" ref="I53:I97" si="17">IF((E53-D53)=0,0, (E53+1-D53)/30)</f>
        <v>0</v>
      </c>
      <c r="J53" s="27">
        <f t="shared" ref="J53:J61" si="18">INT(I53)</f>
        <v>0</v>
      </c>
      <c r="K53" s="24">
        <f t="shared" ref="K53:K61" si="19">I53-J53</f>
        <v>0</v>
      </c>
    </row>
    <row r="54" spans="2:11" x14ac:dyDescent="0.25">
      <c r="B54" s="170"/>
      <c r="C54" s="173"/>
      <c r="D54" s="131"/>
      <c r="E54" s="131"/>
      <c r="F54" s="33">
        <f t="shared" si="16"/>
        <v>0</v>
      </c>
      <c r="G54" s="94">
        <v>0.30499999999999999</v>
      </c>
      <c r="H54" s="28">
        <f t="shared" ref="H54:H58" si="20">G54*F54</f>
        <v>0</v>
      </c>
      <c r="I54" s="22">
        <f t="shared" si="17"/>
        <v>0</v>
      </c>
      <c r="J54" s="27">
        <f t="shared" si="18"/>
        <v>0</v>
      </c>
      <c r="K54" s="24">
        <f t="shared" si="19"/>
        <v>0</v>
      </c>
    </row>
    <row r="55" spans="2:11" x14ac:dyDescent="0.25">
      <c r="B55" s="170"/>
      <c r="C55" s="173"/>
      <c r="D55" s="131"/>
      <c r="E55" s="131"/>
      <c r="F55" s="33">
        <f t="shared" ref="F55:F58" si="21">J55</f>
        <v>0</v>
      </c>
      <c r="G55" s="94">
        <v>0.30499999999999999</v>
      </c>
      <c r="H55" s="28">
        <f t="shared" si="20"/>
        <v>0</v>
      </c>
      <c r="I55" s="22">
        <f t="shared" ref="I55:I58" si="22">IF((E55-D55)=0,0, (E55+1-D55)/30)</f>
        <v>0</v>
      </c>
      <c r="J55" s="27">
        <f t="shared" ref="J55:J58" si="23">INT(I55)</f>
        <v>0</v>
      </c>
      <c r="K55" s="24">
        <f t="shared" ref="K55:K58" si="24">I55-J55</f>
        <v>0</v>
      </c>
    </row>
    <row r="56" spans="2:11" x14ac:dyDescent="0.25">
      <c r="B56" s="170"/>
      <c r="C56" s="173"/>
      <c r="D56" s="131"/>
      <c r="E56" s="131"/>
      <c r="F56" s="33">
        <f t="shared" si="21"/>
        <v>0</v>
      </c>
      <c r="G56" s="94">
        <v>0.30499999999999999</v>
      </c>
      <c r="H56" s="28">
        <f t="shared" si="20"/>
        <v>0</v>
      </c>
      <c r="I56" s="22">
        <f t="shared" si="22"/>
        <v>0</v>
      </c>
      <c r="J56" s="27">
        <f t="shared" si="23"/>
        <v>0</v>
      </c>
      <c r="K56" s="24">
        <f t="shared" si="24"/>
        <v>0</v>
      </c>
    </row>
    <row r="57" spans="2:11" x14ac:dyDescent="0.25">
      <c r="B57" s="170"/>
      <c r="C57" s="173"/>
      <c r="D57" s="131"/>
      <c r="E57" s="131"/>
      <c r="F57" s="33">
        <f t="shared" si="21"/>
        <v>0</v>
      </c>
      <c r="G57" s="94">
        <v>0.30499999999999999</v>
      </c>
      <c r="H57" s="28">
        <f t="shared" si="20"/>
        <v>0</v>
      </c>
      <c r="I57" s="22">
        <f t="shared" si="22"/>
        <v>0</v>
      </c>
      <c r="J57" s="27">
        <f t="shared" si="23"/>
        <v>0</v>
      </c>
      <c r="K57" s="24">
        <f t="shared" si="24"/>
        <v>0</v>
      </c>
    </row>
    <row r="58" spans="2:11" x14ac:dyDescent="0.25">
      <c r="B58" s="170"/>
      <c r="C58" s="173"/>
      <c r="D58" s="131"/>
      <c r="E58" s="131"/>
      <c r="F58" s="33">
        <f t="shared" si="21"/>
        <v>0</v>
      </c>
      <c r="G58" s="94">
        <v>0.30499999999999999</v>
      </c>
      <c r="H58" s="28">
        <f t="shared" si="20"/>
        <v>0</v>
      </c>
      <c r="I58" s="22">
        <f t="shared" si="22"/>
        <v>0</v>
      </c>
      <c r="J58" s="27">
        <f t="shared" si="23"/>
        <v>0</v>
      </c>
      <c r="K58" s="24">
        <f t="shared" si="24"/>
        <v>0</v>
      </c>
    </row>
    <row r="59" spans="2:11" x14ac:dyDescent="0.25">
      <c r="B59" s="170"/>
      <c r="C59" s="173"/>
      <c r="D59" s="131"/>
      <c r="E59" s="131"/>
      <c r="F59" s="33">
        <f t="shared" si="16"/>
        <v>0</v>
      </c>
      <c r="G59" s="94">
        <v>0.30499999999999999</v>
      </c>
      <c r="H59" s="28">
        <f>G59*F59</f>
        <v>0</v>
      </c>
      <c r="I59" s="22">
        <f t="shared" si="17"/>
        <v>0</v>
      </c>
      <c r="J59" s="27">
        <f t="shared" si="18"/>
        <v>0</v>
      </c>
      <c r="K59" s="24">
        <f t="shared" si="19"/>
        <v>0</v>
      </c>
    </row>
    <row r="60" spans="2:11" x14ac:dyDescent="0.25">
      <c r="B60" s="170"/>
      <c r="C60" s="173"/>
      <c r="D60" s="131"/>
      <c r="E60" s="131"/>
      <c r="F60" s="33">
        <f t="shared" si="16"/>
        <v>0</v>
      </c>
      <c r="G60" s="94">
        <v>0.30499999999999999</v>
      </c>
      <c r="H60" s="28">
        <f>G60*F60</f>
        <v>0</v>
      </c>
      <c r="I60" s="22">
        <f t="shared" si="17"/>
        <v>0</v>
      </c>
      <c r="J60" s="27">
        <f t="shared" si="18"/>
        <v>0</v>
      </c>
      <c r="K60" s="24">
        <f t="shared" si="19"/>
        <v>0</v>
      </c>
    </row>
    <row r="61" spans="2:11" ht="15.75" thickBot="1" x14ac:dyDescent="0.3">
      <c r="B61" s="170"/>
      <c r="C61" s="174"/>
      <c r="D61" s="131"/>
      <c r="E61" s="131"/>
      <c r="F61" s="33">
        <f t="shared" si="16"/>
        <v>0</v>
      </c>
      <c r="G61" s="94">
        <v>0.30499999999999999</v>
      </c>
      <c r="H61" s="28">
        <f>G61*F61</f>
        <v>0</v>
      </c>
      <c r="I61" s="22">
        <f t="shared" si="17"/>
        <v>0</v>
      </c>
      <c r="J61" s="27">
        <f t="shared" si="18"/>
        <v>0</v>
      </c>
      <c r="K61" s="24">
        <f t="shared" si="19"/>
        <v>0</v>
      </c>
    </row>
    <row r="62" spans="2:11" ht="15.75" thickBot="1" x14ac:dyDescent="0.3">
      <c r="B62" s="170"/>
      <c r="C62" s="102"/>
      <c r="D62" s="21"/>
      <c r="E62" s="57" t="s">
        <v>35</v>
      </c>
      <c r="F62" s="36">
        <f>SUM(F52:F61)</f>
        <v>0</v>
      </c>
      <c r="G62" s="34" t="s">
        <v>28</v>
      </c>
      <c r="H62" s="35">
        <f>SUM(H52:H61)</f>
        <v>0</v>
      </c>
      <c r="I62" s="22"/>
      <c r="J62" s="22"/>
      <c r="K62" s="29">
        <f>SUM(K52:K61)</f>
        <v>0</v>
      </c>
    </row>
    <row r="63" spans="2:11" x14ac:dyDescent="0.25">
      <c r="B63" s="170"/>
      <c r="C63" s="175" t="s">
        <v>30</v>
      </c>
      <c r="D63" s="175"/>
      <c r="E63" s="176"/>
      <c r="F63" s="46">
        <f>ROUNDDOWN(SUM(K52:K61),0)</f>
        <v>0</v>
      </c>
      <c r="G63" s="23" t="s">
        <v>28</v>
      </c>
      <c r="H63" s="37">
        <f>ROUNDDOWN(SUM(K52:K61),0)*G52</f>
        <v>0</v>
      </c>
      <c r="I63" s="22"/>
    </row>
    <row r="64" spans="2:11" x14ac:dyDescent="0.25">
      <c r="B64" s="170"/>
      <c r="C64" s="172" t="s">
        <v>82</v>
      </c>
      <c r="D64" s="131"/>
      <c r="E64" s="131"/>
      <c r="F64" s="33">
        <f>J64</f>
        <v>0</v>
      </c>
      <c r="G64" s="94">
        <v>0.23499999999999999</v>
      </c>
      <c r="H64" s="28">
        <f>G64*F64</f>
        <v>0</v>
      </c>
      <c r="I64" s="22">
        <f>IF((E64-D64)=0,0, (E64+1-D64)/30)</f>
        <v>0</v>
      </c>
      <c r="J64" s="27">
        <f>INT(I64)</f>
        <v>0</v>
      </c>
      <c r="K64" s="24">
        <f>I64-J64</f>
        <v>0</v>
      </c>
    </row>
    <row r="65" spans="2:11" x14ac:dyDescent="0.25">
      <c r="B65" s="170"/>
      <c r="C65" s="173"/>
      <c r="D65" s="131"/>
      <c r="E65" s="131"/>
      <c r="F65" s="33">
        <f t="shared" ref="F65:F73" si="25">J65</f>
        <v>0</v>
      </c>
      <c r="G65" s="94">
        <v>0.23499999999999999</v>
      </c>
      <c r="H65" s="28">
        <f>G65*F65</f>
        <v>0</v>
      </c>
      <c r="I65" s="22">
        <f>IF((E65-D65)=0,0, (E65+1-D65)/30)</f>
        <v>0</v>
      </c>
      <c r="J65" s="27">
        <f t="shared" ref="J65:J73" si="26">INT(I65)</f>
        <v>0</v>
      </c>
      <c r="K65" s="24">
        <f t="shared" ref="K65:K73" si="27">I65-J65</f>
        <v>0</v>
      </c>
    </row>
    <row r="66" spans="2:11" x14ac:dyDescent="0.25">
      <c r="B66" s="170"/>
      <c r="C66" s="173"/>
      <c r="D66" s="131"/>
      <c r="E66" s="131"/>
      <c r="F66" s="33">
        <f t="shared" si="25"/>
        <v>0</v>
      </c>
      <c r="G66" s="94">
        <v>0.23499999999999999</v>
      </c>
      <c r="H66" s="28">
        <f t="shared" ref="H66:H70" si="28">G66*F66</f>
        <v>0</v>
      </c>
      <c r="I66" s="22">
        <f t="shared" ref="I66:I70" si="29">IF((E66-D66)=0,0, (E66+1-D66)/30)</f>
        <v>0</v>
      </c>
      <c r="J66" s="27">
        <f t="shared" si="26"/>
        <v>0</v>
      </c>
      <c r="K66" s="24">
        <f t="shared" si="27"/>
        <v>0</v>
      </c>
    </row>
    <row r="67" spans="2:11" x14ac:dyDescent="0.25">
      <c r="B67" s="170"/>
      <c r="C67" s="173"/>
      <c r="D67" s="131"/>
      <c r="E67" s="131"/>
      <c r="F67" s="33">
        <f t="shared" ref="F67:F70" si="30">J67</f>
        <v>0</v>
      </c>
      <c r="G67" s="94">
        <v>0.23499999999999999</v>
      </c>
      <c r="H67" s="28">
        <f t="shared" si="28"/>
        <v>0</v>
      </c>
      <c r="I67" s="22">
        <f t="shared" si="29"/>
        <v>0</v>
      </c>
      <c r="J67" s="27">
        <f t="shared" ref="J67:J70" si="31">INT(I67)</f>
        <v>0</v>
      </c>
      <c r="K67" s="24">
        <f t="shared" ref="K67:K70" si="32">I67-J67</f>
        <v>0</v>
      </c>
    </row>
    <row r="68" spans="2:11" x14ac:dyDescent="0.25">
      <c r="B68" s="170"/>
      <c r="C68" s="173"/>
      <c r="D68" s="131"/>
      <c r="E68" s="131"/>
      <c r="F68" s="33">
        <f t="shared" si="30"/>
        <v>0</v>
      </c>
      <c r="G68" s="94">
        <v>0.23499999999999999</v>
      </c>
      <c r="H68" s="28">
        <f t="shared" si="28"/>
        <v>0</v>
      </c>
      <c r="I68" s="22">
        <f t="shared" si="29"/>
        <v>0</v>
      </c>
      <c r="J68" s="27">
        <f t="shared" si="31"/>
        <v>0</v>
      </c>
      <c r="K68" s="24">
        <f t="shared" si="32"/>
        <v>0</v>
      </c>
    </row>
    <row r="69" spans="2:11" x14ac:dyDescent="0.25">
      <c r="B69" s="170"/>
      <c r="C69" s="173"/>
      <c r="D69" s="131"/>
      <c r="E69" s="131"/>
      <c r="F69" s="33">
        <f t="shared" si="30"/>
        <v>0</v>
      </c>
      <c r="G69" s="94">
        <v>0.23499999999999999</v>
      </c>
      <c r="H69" s="28">
        <f t="shared" si="28"/>
        <v>0</v>
      </c>
      <c r="I69" s="22">
        <f t="shared" si="29"/>
        <v>0</v>
      </c>
      <c r="J69" s="27">
        <f t="shared" si="31"/>
        <v>0</v>
      </c>
      <c r="K69" s="24">
        <f t="shared" si="32"/>
        <v>0</v>
      </c>
    </row>
    <row r="70" spans="2:11" x14ac:dyDescent="0.25">
      <c r="B70" s="170"/>
      <c r="C70" s="173"/>
      <c r="D70" s="131"/>
      <c r="E70" s="131"/>
      <c r="F70" s="33">
        <f t="shared" si="30"/>
        <v>0</v>
      </c>
      <c r="G70" s="94">
        <v>0.23499999999999999</v>
      </c>
      <c r="H70" s="28">
        <f t="shared" si="28"/>
        <v>0</v>
      </c>
      <c r="I70" s="22">
        <f t="shared" si="29"/>
        <v>0</v>
      </c>
      <c r="J70" s="27">
        <f t="shared" si="31"/>
        <v>0</v>
      </c>
      <c r="K70" s="24">
        <f t="shared" si="32"/>
        <v>0</v>
      </c>
    </row>
    <row r="71" spans="2:11" x14ac:dyDescent="0.25">
      <c r="B71" s="170"/>
      <c r="C71" s="173"/>
      <c r="D71" s="131"/>
      <c r="E71" s="131"/>
      <c r="F71" s="33">
        <f t="shared" si="25"/>
        <v>0</v>
      </c>
      <c r="G71" s="94">
        <v>0.23499999999999999</v>
      </c>
      <c r="H71" s="28">
        <f>G71*F71</f>
        <v>0</v>
      </c>
      <c r="I71" s="22">
        <f t="shared" si="17"/>
        <v>0</v>
      </c>
      <c r="J71" s="27">
        <f t="shared" si="26"/>
        <v>0</v>
      </c>
      <c r="K71" s="24">
        <f t="shared" si="27"/>
        <v>0</v>
      </c>
    </row>
    <row r="72" spans="2:11" x14ac:dyDescent="0.25">
      <c r="B72" s="170"/>
      <c r="C72" s="173"/>
      <c r="D72" s="131"/>
      <c r="E72" s="131"/>
      <c r="F72" s="33">
        <f t="shared" si="25"/>
        <v>0</v>
      </c>
      <c r="G72" s="94">
        <v>0.23499999999999999</v>
      </c>
      <c r="H72" s="28">
        <f>G72*F72</f>
        <v>0</v>
      </c>
      <c r="I72" s="22">
        <f t="shared" si="17"/>
        <v>0</v>
      </c>
      <c r="J72" s="27">
        <f t="shared" si="26"/>
        <v>0</v>
      </c>
      <c r="K72" s="24">
        <f t="shared" si="27"/>
        <v>0</v>
      </c>
    </row>
    <row r="73" spans="2:11" ht="15.75" thickBot="1" x14ac:dyDescent="0.3">
      <c r="B73" s="170"/>
      <c r="C73" s="174"/>
      <c r="D73" s="131"/>
      <c r="E73" s="131"/>
      <c r="F73" s="33">
        <f t="shared" si="25"/>
        <v>0</v>
      </c>
      <c r="G73" s="94">
        <v>0.23499999999999999</v>
      </c>
      <c r="H73" s="28">
        <f>G73*F73</f>
        <v>0</v>
      </c>
      <c r="I73" s="22">
        <f t="shared" si="17"/>
        <v>0</v>
      </c>
      <c r="J73" s="27">
        <f t="shared" si="26"/>
        <v>0</v>
      </c>
      <c r="K73" s="24">
        <f t="shared" si="27"/>
        <v>0</v>
      </c>
    </row>
    <row r="74" spans="2:11" ht="15.75" thickBot="1" x14ac:dyDescent="0.3">
      <c r="B74" s="170"/>
      <c r="C74" s="102"/>
      <c r="D74" s="21"/>
      <c r="E74" s="57" t="s">
        <v>35</v>
      </c>
      <c r="F74" s="36">
        <f>SUM(F64:F73)</f>
        <v>0</v>
      </c>
      <c r="G74" s="34" t="s">
        <v>28</v>
      </c>
      <c r="H74" s="35">
        <f>SUM(H64:H73)</f>
        <v>0</v>
      </c>
      <c r="I74" s="22"/>
      <c r="J74" s="22"/>
      <c r="K74" s="29">
        <f>SUM(K64:K73)</f>
        <v>0</v>
      </c>
    </row>
    <row r="75" spans="2:11" x14ac:dyDescent="0.25">
      <c r="B75" s="171"/>
      <c r="C75" s="175" t="s">
        <v>30</v>
      </c>
      <c r="D75" s="175"/>
      <c r="E75" s="176"/>
      <c r="F75" s="46">
        <f>ROUNDDOWN(SUM(K64:K73),0)</f>
        <v>0</v>
      </c>
      <c r="G75" s="23" t="s">
        <v>28</v>
      </c>
      <c r="H75" s="37">
        <f>ROUNDDOWN(SUM(K64:K73),0)*G64</f>
        <v>0</v>
      </c>
      <c r="I75" s="22"/>
    </row>
    <row r="76" spans="2:11" x14ac:dyDescent="0.25">
      <c r="B76" s="169" t="s">
        <v>37</v>
      </c>
      <c r="C76" s="172" t="s">
        <v>81</v>
      </c>
      <c r="D76" s="131"/>
      <c r="E76" s="131"/>
      <c r="F76" s="33">
        <f>J76</f>
        <v>0</v>
      </c>
      <c r="G76" s="94">
        <v>0.22900000000000001</v>
      </c>
      <c r="H76" s="28">
        <f>G76*F76</f>
        <v>0</v>
      </c>
      <c r="I76" s="22">
        <f t="shared" si="17"/>
        <v>0</v>
      </c>
      <c r="J76" s="27">
        <f>INT(I76)</f>
        <v>0</v>
      </c>
      <c r="K76" s="24">
        <f>I76-J76</f>
        <v>0</v>
      </c>
    </row>
    <row r="77" spans="2:11" x14ac:dyDescent="0.25">
      <c r="B77" s="170"/>
      <c r="C77" s="173"/>
      <c r="D77" s="131"/>
      <c r="E77" s="131"/>
      <c r="F77" s="33">
        <f>J77</f>
        <v>0</v>
      </c>
      <c r="G77" s="94">
        <v>0.22900000000000001</v>
      </c>
      <c r="H77" s="28">
        <f>G77*F77</f>
        <v>0</v>
      </c>
      <c r="I77" s="22">
        <f t="shared" si="17"/>
        <v>0</v>
      </c>
      <c r="J77" s="27">
        <f t="shared" ref="J77:J85" si="33">INT(I77)</f>
        <v>0</v>
      </c>
      <c r="K77" s="24">
        <f t="shared" ref="K77:K85" si="34">I77-J77</f>
        <v>0</v>
      </c>
    </row>
    <row r="78" spans="2:11" x14ac:dyDescent="0.25">
      <c r="B78" s="170"/>
      <c r="C78" s="173"/>
      <c r="D78" s="131"/>
      <c r="E78" s="131"/>
      <c r="F78" s="33">
        <f t="shared" ref="F78:F82" si="35">J78</f>
        <v>0</v>
      </c>
      <c r="G78" s="94">
        <v>0.22900000000000001</v>
      </c>
      <c r="H78" s="28">
        <f t="shared" ref="H78:H82" si="36">G78*F78</f>
        <v>0</v>
      </c>
      <c r="I78" s="22">
        <f t="shared" ref="I78:I82" si="37">IF((E78-D78)=0,0, (E78+1-D78)/30)</f>
        <v>0</v>
      </c>
      <c r="J78" s="27">
        <f t="shared" si="33"/>
        <v>0</v>
      </c>
      <c r="K78" s="24">
        <f t="shared" si="34"/>
        <v>0</v>
      </c>
    </row>
    <row r="79" spans="2:11" x14ac:dyDescent="0.25">
      <c r="B79" s="170"/>
      <c r="C79" s="173"/>
      <c r="D79" s="131"/>
      <c r="E79" s="131"/>
      <c r="F79" s="33">
        <f t="shared" si="35"/>
        <v>0</v>
      </c>
      <c r="G79" s="94">
        <v>0.22900000000000001</v>
      </c>
      <c r="H79" s="28">
        <f t="shared" si="36"/>
        <v>0</v>
      </c>
      <c r="I79" s="22">
        <f t="shared" si="37"/>
        <v>0</v>
      </c>
      <c r="J79" s="27">
        <f t="shared" ref="J79:J82" si="38">INT(I79)</f>
        <v>0</v>
      </c>
      <c r="K79" s="24">
        <f t="shared" ref="K79:K82" si="39">I79-J79</f>
        <v>0</v>
      </c>
    </row>
    <row r="80" spans="2:11" x14ac:dyDescent="0.25">
      <c r="B80" s="170"/>
      <c r="C80" s="173"/>
      <c r="D80" s="131"/>
      <c r="E80" s="131"/>
      <c r="F80" s="33">
        <f t="shared" si="35"/>
        <v>0</v>
      </c>
      <c r="G80" s="94">
        <v>0.22900000000000001</v>
      </c>
      <c r="H80" s="28">
        <f t="shared" si="36"/>
        <v>0</v>
      </c>
      <c r="I80" s="22">
        <f t="shared" si="37"/>
        <v>0</v>
      </c>
      <c r="J80" s="27">
        <f t="shared" si="38"/>
        <v>0</v>
      </c>
      <c r="K80" s="24">
        <f t="shared" si="39"/>
        <v>0</v>
      </c>
    </row>
    <row r="81" spans="2:11" x14ac:dyDescent="0.25">
      <c r="B81" s="170"/>
      <c r="C81" s="173"/>
      <c r="D81" s="131"/>
      <c r="E81" s="131"/>
      <c r="F81" s="33">
        <f t="shared" si="35"/>
        <v>0</v>
      </c>
      <c r="G81" s="94">
        <v>0.22900000000000001</v>
      </c>
      <c r="H81" s="28">
        <f t="shared" si="36"/>
        <v>0</v>
      </c>
      <c r="I81" s="22">
        <f t="shared" si="37"/>
        <v>0</v>
      </c>
      <c r="J81" s="27">
        <f t="shared" si="38"/>
        <v>0</v>
      </c>
      <c r="K81" s="24">
        <f t="shared" si="39"/>
        <v>0</v>
      </c>
    </row>
    <row r="82" spans="2:11" x14ac:dyDescent="0.25">
      <c r="B82" s="170"/>
      <c r="C82" s="173"/>
      <c r="D82" s="131"/>
      <c r="E82" s="131"/>
      <c r="F82" s="33">
        <f t="shared" si="35"/>
        <v>0</v>
      </c>
      <c r="G82" s="94">
        <v>0.22900000000000001</v>
      </c>
      <c r="H82" s="28">
        <f t="shared" si="36"/>
        <v>0</v>
      </c>
      <c r="I82" s="22">
        <f t="shared" si="37"/>
        <v>0</v>
      </c>
      <c r="J82" s="27">
        <f t="shared" si="38"/>
        <v>0</v>
      </c>
      <c r="K82" s="24">
        <f t="shared" si="39"/>
        <v>0</v>
      </c>
    </row>
    <row r="83" spans="2:11" x14ac:dyDescent="0.25">
      <c r="B83" s="170"/>
      <c r="C83" s="173"/>
      <c r="D83" s="131"/>
      <c r="E83" s="131"/>
      <c r="F83" s="33">
        <f>J83</f>
        <v>0</v>
      </c>
      <c r="G83" s="94">
        <v>0.22900000000000001</v>
      </c>
      <c r="H83" s="28">
        <f>G83*F83</f>
        <v>0</v>
      </c>
      <c r="I83" s="22">
        <f t="shared" si="17"/>
        <v>0</v>
      </c>
      <c r="J83" s="27">
        <f t="shared" si="33"/>
        <v>0</v>
      </c>
      <c r="K83" s="24">
        <f t="shared" si="34"/>
        <v>0</v>
      </c>
    </row>
    <row r="84" spans="2:11" x14ac:dyDescent="0.25">
      <c r="B84" s="170"/>
      <c r="C84" s="173"/>
      <c r="D84" s="131"/>
      <c r="E84" s="131"/>
      <c r="F84" s="33">
        <f>J84</f>
        <v>0</v>
      </c>
      <c r="G84" s="94">
        <v>0.22900000000000001</v>
      </c>
      <c r="H84" s="28">
        <f>G84*F84</f>
        <v>0</v>
      </c>
      <c r="I84" s="22">
        <f t="shared" si="17"/>
        <v>0</v>
      </c>
      <c r="J84" s="27">
        <f t="shared" si="33"/>
        <v>0</v>
      </c>
      <c r="K84" s="24">
        <f t="shared" si="34"/>
        <v>0</v>
      </c>
    </row>
    <row r="85" spans="2:11" ht="15.75" thickBot="1" x14ac:dyDescent="0.3">
      <c r="B85" s="170"/>
      <c r="C85" s="174"/>
      <c r="D85" s="131"/>
      <c r="E85" s="131"/>
      <c r="F85" s="33">
        <f>J85</f>
        <v>0</v>
      </c>
      <c r="G85" s="94">
        <v>0.22900000000000001</v>
      </c>
      <c r="H85" s="28">
        <f>G85*F85</f>
        <v>0</v>
      </c>
      <c r="I85" s="22">
        <f t="shared" si="17"/>
        <v>0</v>
      </c>
      <c r="J85" s="27">
        <f t="shared" si="33"/>
        <v>0</v>
      </c>
      <c r="K85" s="24">
        <f t="shared" si="34"/>
        <v>0</v>
      </c>
    </row>
    <row r="86" spans="2:11" ht="15.75" thickBot="1" x14ac:dyDescent="0.3">
      <c r="B86" s="170"/>
      <c r="C86" s="102"/>
      <c r="D86" s="21"/>
      <c r="E86" s="57" t="s">
        <v>35</v>
      </c>
      <c r="F86" s="36">
        <f>SUM(F76:F85)</f>
        <v>0</v>
      </c>
      <c r="G86" s="34" t="s">
        <v>28</v>
      </c>
      <c r="H86" s="35">
        <f>SUM(H76:H85)</f>
        <v>0</v>
      </c>
      <c r="I86" s="22"/>
      <c r="J86" s="22"/>
      <c r="K86" s="29">
        <f>SUM(K76:K85)</f>
        <v>0</v>
      </c>
    </row>
    <row r="87" spans="2:11" x14ac:dyDescent="0.25">
      <c r="B87" s="170"/>
      <c r="C87" s="175" t="s">
        <v>30</v>
      </c>
      <c r="D87" s="175"/>
      <c r="E87" s="176"/>
      <c r="F87" s="46">
        <f>ROUNDDOWN(SUM(K76:K85),0)</f>
        <v>0</v>
      </c>
      <c r="G87" s="23" t="s">
        <v>28</v>
      </c>
      <c r="H87" s="37">
        <f>ROUNDDOWN(SUM(K76:K85),0)*G76</f>
        <v>0</v>
      </c>
      <c r="I87" s="22"/>
    </row>
    <row r="88" spans="2:11" x14ac:dyDescent="0.25">
      <c r="B88" s="170"/>
      <c r="C88" s="172" t="s">
        <v>82</v>
      </c>
      <c r="D88" s="131"/>
      <c r="E88" s="131"/>
      <c r="F88" s="33">
        <f>J88</f>
        <v>0</v>
      </c>
      <c r="G88" s="94">
        <v>0.17599999999999999</v>
      </c>
      <c r="H88" s="28">
        <f>G88*F88</f>
        <v>0</v>
      </c>
      <c r="I88" s="22">
        <f t="shared" si="17"/>
        <v>0</v>
      </c>
      <c r="J88" s="27">
        <f>INT(I88)</f>
        <v>0</v>
      </c>
      <c r="K88" s="24">
        <f>I88-J88</f>
        <v>0</v>
      </c>
    </row>
    <row r="89" spans="2:11" x14ac:dyDescent="0.25">
      <c r="B89" s="170"/>
      <c r="C89" s="173"/>
      <c r="D89" s="131"/>
      <c r="E89" s="131"/>
      <c r="F89" s="33">
        <f>J89</f>
        <v>0</v>
      </c>
      <c r="G89" s="94">
        <v>0.17599999999999999</v>
      </c>
      <c r="H89" s="28">
        <f>G89*F89</f>
        <v>0</v>
      </c>
      <c r="I89" s="22">
        <f t="shared" si="17"/>
        <v>0</v>
      </c>
      <c r="J89" s="27">
        <f t="shared" ref="J89:J97" si="40">INT(I89)</f>
        <v>0</v>
      </c>
      <c r="K89" s="24">
        <f t="shared" ref="K89:K97" si="41">I89-J89</f>
        <v>0</v>
      </c>
    </row>
    <row r="90" spans="2:11" x14ac:dyDescent="0.25">
      <c r="B90" s="170"/>
      <c r="C90" s="173"/>
      <c r="D90" s="131"/>
      <c r="E90" s="131"/>
      <c r="F90" s="33">
        <f t="shared" ref="F90:F94" si="42">J90</f>
        <v>0</v>
      </c>
      <c r="G90" s="94">
        <v>0.17599999999999999</v>
      </c>
      <c r="H90" s="28">
        <f t="shared" ref="H90:H94" si="43">G90*F90</f>
        <v>0</v>
      </c>
      <c r="I90" s="22">
        <f t="shared" ref="I90:I94" si="44">IF((E90-D90)=0,0, (E90+1-D90)/30)</f>
        <v>0</v>
      </c>
      <c r="J90" s="27">
        <f t="shared" si="40"/>
        <v>0</v>
      </c>
      <c r="K90" s="24">
        <f t="shared" si="41"/>
        <v>0</v>
      </c>
    </row>
    <row r="91" spans="2:11" x14ac:dyDescent="0.25">
      <c r="B91" s="170"/>
      <c r="C91" s="173"/>
      <c r="D91" s="131"/>
      <c r="E91" s="131"/>
      <c r="F91" s="33">
        <f t="shared" si="42"/>
        <v>0</v>
      </c>
      <c r="G91" s="94">
        <v>0.17599999999999999</v>
      </c>
      <c r="H91" s="28">
        <f t="shared" si="43"/>
        <v>0</v>
      </c>
      <c r="I91" s="22">
        <f t="shared" si="44"/>
        <v>0</v>
      </c>
      <c r="J91" s="27">
        <f t="shared" ref="J91:J94" si="45">INT(I91)</f>
        <v>0</v>
      </c>
      <c r="K91" s="24">
        <f t="shared" ref="K91:K94" si="46">I91-J91</f>
        <v>0</v>
      </c>
    </row>
    <row r="92" spans="2:11" x14ac:dyDescent="0.25">
      <c r="B92" s="170"/>
      <c r="C92" s="173"/>
      <c r="D92" s="131"/>
      <c r="E92" s="131"/>
      <c r="F92" s="33">
        <f t="shared" si="42"/>
        <v>0</v>
      </c>
      <c r="G92" s="94">
        <v>0.17599999999999999</v>
      </c>
      <c r="H92" s="28">
        <f t="shared" si="43"/>
        <v>0</v>
      </c>
      <c r="I92" s="22">
        <f t="shared" si="44"/>
        <v>0</v>
      </c>
      <c r="J92" s="27">
        <f t="shared" si="45"/>
        <v>0</v>
      </c>
      <c r="K92" s="24">
        <f t="shared" si="46"/>
        <v>0</v>
      </c>
    </row>
    <row r="93" spans="2:11" x14ac:dyDescent="0.25">
      <c r="B93" s="170"/>
      <c r="C93" s="173"/>
      <c r="D93" s="131"/>
      <c r="E93" s="131"/>
      <c r="F93" s="33">
        <f t="shared" si="42"/>
        <v>0</v>
      </c>
      <c r="G93" s="94">
        <v>0.17599999999999999</v>
      </c>
      <c r="H93" s="28">
        <f t="shared" si="43"/>
        <v>0</v>
      </c>
      <c r="I93" s="22">
        <f t="shared" si="44"/>
        <v>0</v>
      </c>
      <c r="J93" s="27">
        <f t="shared" si="45"/>
        <v>0</v>
      </c>
      <c r="K93" s="24">
        <f t="shared" si="46"/>
        <v>0</v>
      </c>
    </row>
    <row r="94" spans="2:11" x14ac:dyDescent="0.25">
      <c r="B94" s="170"/>
      <c r="C94" s="173"/>
      <c r="D94" s="131"/>
      <c r="E94" s="131"/>
      <c r="F94" s="33">
        <f t="shared" si="42"/>
        <v>0</v>
      </c>
      <c r="G94" s="94">
        <v>0.17599999999999999</v>
      </c>
      <c r="H94" s="28">
        <f t="shared" si="43"/>
        <v>0</v>
      </c>
      <c r="I94" s="22">
        <f t="shared" si="44"/>
        <v>0</v>
      </c>
      <c r="J94" s="27">
        <f t="shared" si="45"/>
        <v>0</v>
      </c>
      <c r="K94" s="24">
        <f t="shared" si="46"/>
        <v>0</v>
      </c>
    </row>
    <row r="95" spans="2:11" x14ac:dyDescent="0.25">
      <c r="B95" s="170"/>
      <c r="C95" s="173"/>
      <c r="D95" s="131"/>
      <c r="E95" s="131"/>
      <c r="F95" s="33">
        <f>J95</f>
        <v>0</v>
      </c>
      <c r="G95" s="94">
        <v>0.17599999999999999</v>
      </c>
      <c r="H95" s="28">
        <f>G95*F95</f>
        <v>0</v>
      </c>
      <c r="I95" s="22">
        <f t="shared" si="17"/>
        <v>0</v>
      </c>
      <c r="J95" s="27">
        <f t="shared" si="40"/>
        <v>0</v>
      </c>
      <c r="K95" s="24">
        <f t="shared" si="41"/>
        <v>0</v>
      </c>
    </row>
    <row r="96" spans="2:11" x14ac:dyDescent="0.25">
      <c r="B96" s="170"/>
      <c r="C96" s="173"/>
      <c r="D96" s="131"/>
      <c r="E96" s="131"/>
      <c r="F96" s="33">
        <f>J96</f>
        <v>0</v>
      </c>
      <c r="G96" s="94">
        <v>0.17599999999999999</v>
      </c>
      <c r="H96" s="28">
        <f>G96*F96</f>
        <v>0</v>
      </c>
      <c r="I96" s="22">
        <f t="shared" si="17"/>
        <v>0</v>
      </c>
      <c r="J96" s="27">
        <f t="shared" si="40"/>
        <v>0</v>
      </c>
      <c r="K96" s="24">
        <f t="shared" si="41"/>
        <v>0</v>
      </c>
    </row>
    <row r="97" spans="2:11" ht="15.75" thickBot="1" x14ac:dyDescent="0.3">
      <c r="B97" s="170"/>
      <c r="C97" s="174"/>
      <c r="D97" s="131"/>
      <c r="E97" s="131"/>
      <c r="F97" s="33">
        <f>J97</f>
        <v>0</v>
      </c>
      <c r="G97" s="94">
        <v>0.17599999999999999</v>
      </c>
      <c r="H97" s="28">
        <f>G97*F97</f>
        <v>0</v>
      </c>
      <c r="I97" s="22">
        <f t="shared" si="17"/>
        <v>0</v>
      </c>
      <c r="J97" s="27">
        <f t="shared" si="40"/>
        <v>0</v>
      </c>
      <c r="K97" s="24">
        <f t="shared" si="41"/>
        <v>0</v>
      </c>
    </row>
    <row r="98" spans="2:11" ht="15.75" thickBot="1" x14ac:dyDescent="0.3">
      <c r="B98" s="170"/>
      <c r="C98" s="102"/>
      <c r="D98" s="21"/>
      <c r="E98" s="57" t="s">
        <v>35</v>
      </c>
      <c r="F98" s="36">
        <f>SUM(F88:F97)</f>
        <v>0</v>
      </c>
      <c r="G98" s="34" t="s">
        <v>28</v>
      </c>
      <c r="H98" s="35">
        <f>SUM(H88:H97)</f>
        <v>0</v>
      </c>
      <c r="I98" s="22"/>
      <c r="J98" s="22"/>
      <c r="K98" s="29">
        <f>SUM(K88:K97)</f>
        <v>0</v>
      </c>
    </row>
    <row r="99" spans="2:11" x14ac:dyDescent="0.25">
      <c r="B99" s="171"/>
      <c r="C99" s="175" t="s">
        <v>30</v>
      </c>
      <c r="D99" s="175"/>
      <c r="E99" s="176"/>
      <c r="F99" s="46">
        <f>ROUNDDOWN(SUM(K88:K97),0)</f>
        <v>0</v>
      </c>
      <c r="G99" s="23" t="s">
        <v>28</v>
      </c>
      <c r="H99" s="45">
        <f>ROUNDDOWN(SUM(K88:K97),0)*G88</f>
        <v>0</v>
      </c>
    </row>
    <row r="100" spans="2:11" x14ac:dyDescent="0.25">
      <c r="B100" s="169" t="s">
        <v>5</v>
      </c>
      <c r="C100" s="172" t="s">
        <v>81</v>
      </c>
      <c r="D100" s="131"/>
      <c r="E100" s="131"/>
      <c r="F100" s="33">
        <f>J100</f>
        <v>0</v>
      </c>
      <c r="G100" s="94">
        <v>0.152</v>
      </c>
      <c r="H100" s="28">
        <f>G100*F100</f>
        <v>0</v>
      </c>
      <c r="I100" s="22">
        <f t="shared" ref="I100:I109" si="47">IF((E100-D100)=0,0, (E100+1-D100)/30)</f>
        <v>0</v>
      </c>
      <c r="J100" s="27">
        <f>INT(I100)</f>
        <v>0</v>
      </c>
      <c r="K100" s="24">
        <f>I100-J100</f>
        <v>0</v>
      </c>
    </row>
    <row r="101" spans="2:11" x14ac:dyDescent="0.25">
      <c r="B101" s="170"/>
      <c r="C101" s="173"/>
      <c r="D101" s="131"/>
      <c r="E101" s="131"/>
      <c r="F101" s="33">
        <f>J101</f>
        <v>0</v>
      </c>
      <c r="G101" s="94">
        <v>0.152</v>
      </c>
      <c r="H101" s="28">
        <f>G101*F101</f>
        <v>0</v>
      </c>
      <c r="I101" s="22">
        <f t="shared" si="47"/>
        <v>0</v>
      </c>
      <c r="J101" s="27">
        <f t="shared" ref="J101:J109" si="48">INT(I101)</f>
        <v>0</v>
      </c>
      <c r="K101" s="24">
        <f t="shared" ref="K101:K109" si="49">I101-J101</f>
        <v>0</v>
      </c>
    </row>
    <row r="102" spans="2:11" x14ac:dyDescent="0.25">
      <c r="B102" s="170"/>
      <c r="C102" s="173"/>
      <c r="D102" s="131"/>
      <c r="E102" s="131"/>
      <c r="F102" s="33">
        <f t="shared" ref="F102:F106" si="50">J102</f>
        <v>0</v>
      </c>
      <c r="G102" s="94">
        <v>0.152</v>
      </c>
      <c r="H102" s="28">
        <f t="shared" ref="H102:H106" si="51">G102*F102</f>
        <v>0</v>
      </c>
      <c r="I102" s="22">
        <f t="shared" si="47"/>
        <v>0</v>
      </c>
      <c r="J102" s="27">
        <f t="shared" si="48"/>
        <v>0</v>
      </c>
      <c r="K102" s="24">
        <f t="shared" si="49"/>
        <v>0</v>
      </c>
    </row>
    <row r="103" spans="2:11" x14ac:dyDescent="0.25">
      <c r="B103" s="170"/>
      <c r="C103" s="173"/>
      <c r="D103" s="131"/>
      <c r="E103" s="131"/>
      <c r="F103" s="33">
        <f t="shared" si="50"/>
        <v>0</v>
      </c>
      <c r="G103" s="94">
        <v>0.152</v>
      </c>
      <c r="H103" s="28">
        <f t="shared" si="51"/>
        <v>0</v>
      </c>
      <c r="I103" s="22">
        <f t="shared" si="47"/>
        <v>0</v>
      </c>
      <c r="J103" s="27">
        <f t="shared" si="48"/>
        <v>0</v>
      </c>
      <c r="K103" s="24">
        <f t="shared" si="49"/>
        <v>0</v>
      </c>
    </row>
    <row r="104" spans="2:11" x14ac:dyDescent="0.25">
      <c r="B104" s="170"/>
      <c r="C104" s="173"/>
      <c r="D104" s="131"/>
      <c r="E104" s="131"/>
      <c r="F104" s="33">
        <f t="shared" si="50"/>
        <v>0</v>
      </c>
      <c r="G104" s="94">
        <v>0.152</v>
      </c>
      <c r="H104" s="28">
        <f t="shared" si="51"/>
        <v>0</v>
      </c>
      <c r="I104" s="22">
        <f t="shared" si="47"/>
        <v>0</v>
      </c>
      <c r="J104" s="27">
        <f t="shared" si="48"/>
        <v>0</v>
      </c>
      <c r="K104" s="24">
        <f t="shared" si="49"/>
        <v>0</v>
      </c>
    </row>
    <row r="105" spans="2:11" x14ac:dyDescent="0.25">
      <c r="B105" s="170"/>
      <c r="C105" s="173"/>
      <c r="D105" s="131"/>
      <c r="E105" s="131"/>
      <c r="F105" s="33">
        <f t="shared" si="50"/>
        <v>0</v>
      </c>
      <c r="G105" s="94">
        <v>0.152</v>
      </c>
      <c r="H105" s="28">
        <f t="shared" si="51"/>
        <v>0</v>
      </c>
      <c r="I105" s="22">
        <f t="shared" si="47"/>
        <v>0</v>
      </c>
      <c r="J105" s="27">
        <f t="shared" si="48"/>
        <v>0</v>
      </c>
      <c r="K105" s="24">
        <f t="shared" si="49"/>
        <v>0</v>
      </c>
    </row>
    <row r="106" spans="2:11" x14ac:dyDescent="0.25">
      <c r="B106" s="170"/>
      <c r="C106" s="173"/>
      <c r="D106" s="131"/>
      <c r="E106" s="131"/>
      <c r="F106" s="33">
        <f t="shared" si="50"/>
        <v>0</v>
      </c>
      <c r="G106" s="94">
        <v>0.152</v>
      </c>
      <c r="H106" s="28">
        <f t="shared" si="51"/>
        <v>0</v>
      </c>
      <c r="I106" s="22">
        <f t="shared" si="47"/>
        <v>0</v>
      </c>
      <c r="J106" s="27">
        <f t="shared" si="48"/>
        <v>0</v>
      </c>
      <c r="K106" s="24">
        <f t="shared" si="49"/>
        <v>0</v>
      </c>
    </row>
    <row r="107" spans="2:11" x14ac:dyDescent="0.25">
      <c r="B107" s="170"/>
      <c r="C107" s="173"/>
      <c r="D107" s="131"/>
      <c r="E107" s="131"/>
      <c r="F107" s="33">
        <f>J107</f>
        <v>0</v>
      </c>
      <c r="G107" s="94">
        <v>0.152</v>
      </c>
      <c r="H107" s="28">
        <f>G107*F107</f>
        <v>0</v>
      </c>
      <c r="I107" s="22">
        <f t="shared" si="47"/>
        <v>0</v>
      </c>
      <c r="J107" s="27">
        <f t="shared" si="48"/>
        <v>0</v>
      </c>
      <c r="K107" s="24">
        <f t="shared" si="49"/>
        <v>0</v>
      </c>
    </row>
    <row r="108" spans="2:11" x14ac:dyDescent="0.25">
      <c r="B108" s="170"/>
      <c r="C108" s="173"/>
      <c r="D108" s="131"/>
      <c r="E108" s="131"/>
      <c r="F108" s="33">
        <f>J108</f>
        <v>0</v>
      </c>
      <c r="G108" s="94">
        <v>0.152</v>
      </c>
      <c r="H108" s="28">
        <f>G108*F108</f>
        <v>0</v>
      </c>
      <c r="I108" s="22">
        <f t="shared" si="47"/>
        <v>0</v>
      </c>
      <c r="J108" s="27">
        <f t="shared" si="48"/>
        <v>0</v>
      </c>
      <c r="K108" s="24">
        <f t="shared" si="49"/>
        <v>0</v>
      </c>
    </row>
    <row r="109" spans="2:11" ht="15.75" thickBot="1" x14ac:dyDescent="0.3">
      <c r="B109" s="170"/>
      <c r="C109" s="174"/>
      <c r="D109" s="131"/>
      <c r="E109" s="131"/>
      <c r="F109" s="33">
        <f>J109</f>
        <v>0</v>
      </c>
      <c r="G109" s="94">
        <v>0.152</v>
      </c>
      <c r="H109" s="28">
        <f>G109*F109</f>
        <v>0</v>
      </c>
      <c r="I109" s="22">
        <f t="shared" si="47"/>
        <v>0</v>
      </c>
      <c r="J109" s="27">
        <f t="shared" si="48"/>
        <v>0</v>
      </c>
      <c r="K109" s="24">
        <f t="shared" si="49"/>
        <v>0</v>
      </c>
    </row>
    <row r="110" spans="2:11" ht="15.75" thickBot="1" x14ac:dyDescent="0.3">
      <c r="B110" s="170"/>
      <c r="C110" s="102"/>
      <c r="D110" s="21"/>
      <c r="E110" s="57" t="s">
        <v>35</v>
      </c>
      <c r="F110" s="36">
        <f>SUM(F100:F109)</f>
        <v>0</v>
      </c>
      <c r="G110" s="34" t="s">
        <v>28</v>
      </c>
      <c r="H110" s="35">
        <f>SUM(H100:H109)</f>
        <v>0</v>
      </c>
      <c r="I110" s="22"/>
      <c r="J110" s="22"/>
      <c r="K110" s="29">
        <f>SUM(K100:K109)</f>
        <v>0</v>
      </c>
    </row>
    <row r="111" spans="2:11" x14ac:dyDescent="0.25">
      <c r="B111" s="170"/>
      <c r="C111" s="175" t="s">
        <v>30</v>
      </c>
      <c r="D111" s="175"/>
      <c r="E111" s="176"/>
      <c r="F111" s="46">
        <f>ROUNDDOWN(SUM(K100:K109),0)</f>
        <v>0</v>
      </c>
      <c r="G111" s="23" t="s">
        <v>28</v>
      </c>
      <c r="H111" s="37">
        <f>ROUNDDOWN(SUM(K100:K109),0)*G100</f>
        <v>0</v>
      </c>
      <c r="I111" s="22"/>
    </row>
    <row r="112" spans="2:11" x14ac:dyDescent="0.25">
      <c r="B112" s="170"/>
      <c r="C112" s="172" t="s">
        <v>82</v>
      </c>
      <c r="D112" s="131"/>
      <c r="E112" s="131"/>
      <c r="F112" s="33">
        <f>J112</f>
        <v>0</v>
      </c>
      <c r="G112" s="94">
        <v>0.13200000000000001</v>
      </c>
      <c r="H112" s="28">
        <f>G112*F112</f>
        <v>0</v>
      </c>
      <c r="I112" s="22">
        <f t="shared" ref="I112:I121" si="52">IF((E112-D112)=0,0, (E112+1-D112)/30)</f>
        <v>0</v>
      </c>
      <c r="J112" s="27">
        <f>INT(I112)</f>
        <v>0</v>
      </c>
      <c r="K112" s="24">
        <f>I112-J112</f>
        <v>0</v>
      </c>
    </row>
    <row r="113" spans="2:11" x14ac:dyDescent="0.25">
      <c r="B113" s="170"/>
      <c r="C113" s="173"/>
      <c r="D113" s="131"/>
      <c r="E113" s="131"/>
      <c r="F113" s="33">
        <f>J113</f>
        <v>0</v>
      </c>
      <c r="G113" s="94">
        <v>0.13200000000000001</v>
      </c>
      <c r="H113" s="28">
        <f>G113*F113</f>
        <v>0</v>
      </c>
      <c r="I113" s="22">
        <f t="shared" si="52"/>
        <v>0</v>
      </c>
      <c r="J113" s="27">
        <f t="shared" ref="J113:J121" si="53">INT(I113)</f>
        <v>0</v>
      </c>
      <c r="K113" s="24">
        <f t="shared" ref="K113:K121" si="54">I113-J113</f>
        <v>0</v>
      </c>
    </row>
    <row r="114" spans="2:11" x14ac:dyDescent="0.25">
      <c r="B114" s="170"/>
      <c r="C114" s="173"/>
      <c r="D114" s="131"/>
      <c r="E114" s="131"/>
      <c r="F114" s="33">
        <f t="shared" ref="F114:F118" si="55">J114</f>
        <v>0</v>
      </c>
      <c r="G114" s="94">
        <v>0.13200000000000001</v>
      </c>
      <c r="H114" s="28">
        <f t="shared" ref="H114:H118" si="56">G114*F114</f>
        <v>0</v>
      </c>
      <c r="I114" s="22">
        <f t="shared" si="52"/>
        <v>0</v>
      </c>
      <c r="J114" s="27">
        <f t="shared" si="53"/>
        <v>0</v>
      </c>
      <c r="K114" s="24">
        <f t="shared" si="54"/>
        <v>0</v>
      </c>
    </row>
    <row r="115" spans="2:11" x14ac:dyDescent="0.25">
      <c r="B115" s="170"/>
      <c r="C115" s="173"/>
      <c r="D115" s="131"/>
      <c r="E115" s="131"/>
      <c r="F115" s="33">
        <f t="shared" si="55"/>
        <v>0</v>
      </c>
      <c r="G115" s="94">
        <v>0.13200000000000001</v>
      </c>
      <c r="H115" s="28">
        <f t="shared" si="56"/>
        <v>0</v>
      </c>
      <c r="I115" s="22">
        <f t="shared" si="52"/>
        <v>0</v>
      </c>
      <c r="J115" s="27">
        <f t="shared" si="53"/>
        <v>0</v>
      </c>
      <c r="K115" s="24">
        <f t="shared" si="54"/>
        <v>0</v>
      </c>
    </row>
    <row r="116" spans="2:11" x14ac:dyDescent="0.25">
      <c r="B116" s="170"/>
      <c r="C116" s="173"/>
      <c r="D116" s="131"/>
      <c r="E116" s="131"/>
      <c r="F116" s="33">
        <f t="shared" si="55"/>
        <v>0</v>
      </c>
      <c r="G116" s="94">
        <v>0.13200000000000001</v>
      </c>
      <c r="H116" s="28">
        <f t="shared" si="56"/>
        <v>0</v>
      </c>
      <c r="I116" s="22">
        <f t="shared" si="52"/>
        <v>0</v>
      </c>
      <c r="J116" s="27">
        <f t="shared" si="53"/>
        <v>0</v>
      </c>
      <c r="K116" s="24">
        <f t="shared" si="54"/>
        <v>0</v>
      </c>
    </row>
    <row r="117" spans="2:11" x14ac:dyDescent="0.25">
      <c r="B117" s="170"/>
      <c r="C117" s="173"/>
      <c r="D117" s="131"/>
      <c r="E117" s="131"/>
      <c r="F117" s="33">
        <f t="shared" si="55"/>
        <v>0</v>
      </c>
      <c r="G117" s="94">
        <v>0.13200000000000001</v>
      </c>
      <c r="H117" s="28">
        <f t="shared" si="56"/>
        <v>0</v>
      </c>
      <c r="I117" s="22">
        <f t="shared" si="52"/>
        <v>0</v>
      </c>
      <c r="J117" s="27">
        <f t="shared" si="53"/>
        <v>0</v>
      </c>
      <c r="K117" s="24">
        <f t="shared" si="54"/>
        <v>0</v>
      </c>
    </row>
    <row r="118" spans="2:11" x14ac:dyDescent="0.25">
      <c r="B118" s="170"/>
      <c r="C118" s="173"/>
      <c r="D118" s="131"/>
      <c r="E118" s="131"/>
      <c r="F118" s="33">
        <f t="shared" si="55"/>
        <v>0</v>
      </c>
      <c r="G118" s="94">
        <v>0.13200000000000001</v>
      </c>
      <c r="H118" s="28">
        <f t="shared" si="56"/>
        <v>0</v>
      </c>
      <c r="I118" s="22">
        <f t="shared" si="52"/>
        <v>0</v>
      </c>
      <c r="J118" s="27">
        <f t="shared" si="53"/>
        <v>0</v>
      </c>
      <c r="K118" s="24">
        <f t="shared" si="54"/>
        <v>0</v>
      </c>
    </row>
    <row r="119" spans="2:11" x14ac:dyDescent="0.25">
      <c r="B119" s="170"/>
      <c r="C119" s="173"/>
      <c r="D119" s="131"/>
      <c r="E119" s="131"/>
      <c r="F119" s="33">
        <f>J119</f>
        <v>0</v>
      </c>
      <c r="G119" s="94">
        <v>0.13200000000000001</v>
      </c>
      <c r="H119" s="28">
        <f>G119*F119</f>
        <v>0</v>
      </c>
      <c r="I119" s="22">
        <f t="shared" si="52"/>
        <v>0</v>
      </c>
      <c r="J119" s="27">
        <f t="shared" si="53"/>
        <v>0</v>
      </c>
      <c r="K119" s="24">
        <f t="shared" si="54"/>
        <v>0</v>
      </c>
    </row>
    <row r="120" spans="2:11" x14ac:dyDescent="0.25">
      <c r="B120" s="170"/>
      <c r="C120" s="173"/>
      <c r="D120" s="131"/>
      <c r="E120" s="131"/>
      <c r="F120" s="33">
        <f>J120</f>
        <v>0</v>
      </c>
      <c r="G120" s="94">
        <v>0.13200000000000001</v>
      </c>
      <c r="H120" s="28">
        <f>G120*F120</f>
        <v>0</v>
      </c>
      <c r="I120" s="22">
        <f t="shared" si="52"/>
        <v>0</v>
      </c>
      <c r="J120" s="27">
        <f t="shared" si="53"/>
        <v>0</v>
      </c>
      <c r="K120" s="24">
        <f t="shared" si="54"/>
        <v>0</v>
      </c>
    </row>
    <row r="121" spans="2:11" ht="15.75" thickBot="1" x14ac:dyDescent="0.3">
      <c r="B121" s="170"/>
      <c r="C121" s="174"/>
      <c r="D121" s="131"/>
      <c r="E121" s="131"/>
      <c r="F121" s="33">
        <f>J121</f>
        <v>0</v>
      </c>
      <c r="G121" s="94">
        <v>0.13200000000000001</v>
      </c>
      <c r="H121" s="28">
        <f>G121*F121</f>
        <v>0</v>
      </c>
      <c r="I121" s="22">
        <f t="shared" si="52"/>
        <v>0</v>
      </c>
      <c r="J121" s="27">
        <f t="shared" si="53"/>
        <v>0</v>
      </c>
      <c r="K121" s="24">
        <f t="shared" si="54"/>
        <v>0</v>
      </c>
    </row>
    <row r="122" spans="2:11" ht="15.75" thickBot="1" x14ac:dyDescent="0.3">
      <c r="B122" s="170"/>
      <c r="C122" s="102"/>
      <c r="D122" s="21"/>
      <c r="E122" s="57" t="s">
        <v>35</v>
      </c>
      <c r="F122" s="36">
        <f>SUM(F112:F121)</f>
        <v>0</v>
      </c>
      <c r="G122" s="34" t="s">
        <v>28</v>
      </c>
      <c r="H122" s="35">
        <f>SUM(H112:H121)</f>
        <v>0</v>
      </c>
      <c r="I122" s="22"/>
      <c r="J122" s="22"/>
      <c r="K122" s="29">
        <f>SUM(K112:K121)</f>
        <v>0</v>
      </c>
    </row>
    <row r="123" spans="2:11" x14ac:dyDescent="0.25">
      <c r="B123" s="171"/>
      <c r="C123" s="175" t="s">
        <v>30</v>
      </c>
      <c r="D123" s="175"/>
      <c r="E123" s="176"/>
      <c r="F123" s="46">
        <f>ROUNDDOWN(SUM(K112:K121),0)</f>
        <v>0</v>
      </c>
      <c r="G123" s="23" t="s">
        <v>28</v>
      </c>
      <c r="H123" s="45">
        <f>ROUNDDOWN(SUM(K112:K121),0)*G112</f>
        <v>0</v>
      </c>
    </row>
    <row r="124" spans="2:11" ht="15.75" thickBot="1" x14ac:dyDescent="0.3">
      <c r="B124" s="49"/>
      <c r="I124" s="227" t="str">
        <f>IF(I125&gt;=22,"VALOR MAXIMO","VALOR")</f>
        <v>VALOR</v>
      </c>
      <c r="J124" s="228"/>
    </row>
    <row r="125" spans="2:11" ht="19.5" thickBot="1" x14ac:dyDescent="0.35">
      <c r="F125" s="130"/>
      <c r="H125" s="59">
        <f>H62+H63+H74+H75+H86+H87+H98+H99</f>
        <v>0</v>
      </c>
      <c r="I125" s="239">
        <f>IF(H125&gt;=22,"22",H125)</f>
        <v>0</v>
      </c>
      <c r="J125" s="184"/>
    </row>
    <row r="126" spans="2:11" ht="18.75" x14ac:dyDescent="0.3">
      <c r="F126" s="130"/>
      <c r="H126" s="137"/>
      <c r="I126" s="164"/>
      <c r="J126" s="164"/>
    </row>
    <row r="127" spans="2:11" x14ac:dyDescent="0.25">
      <c r="F127" s="130"/>
      <c r="H127" s="130"/>
    </row>
    <row r="128" spans="2:11" ht="26.45" customHeight="1" x14ac:dyDescent="0.25">
      <c r="B128" s="194" t="s">
        <v>84</v>
      </c>
      <c r="C128" s="195"/>
      <c r="D128" s="163" t="s">
        <v>59</v>
      </c>
      <c r="F128" s="130"/>
      <c r="H128" s="130"/>
    </row>
    <row r="129" spans="2:11" x14ac:dyDescent="0.25">
      <c r="D129" s="94" t="s">
        <v>26</v>
      </c>
      <c r="E129" s="4" t="s">
        <v>27</v>
      </c>
      <c r="F129" s="94" t="s">
        <v>34</v>
      </c>
      <c r="G129" s="94" t="s">
        <v>2</v>
      </c>
      <c r="H129" s="94"/>
      <c r="I129" s="237" t="s">
        <v>32</v>
      </c>
      <c r="J129" s="234"/>
      <c r="K129" s="238"/>
    </row>
    <row r="130" spans="2:11" ht="13.9" customHeight="1" x14ac:dyDescent="0.25">
      <c r="B130" s="187" t="s">
        <v>36</v>
      </c>
      <c r="C130" s="172" t="s">
        <v>81</v>
      </c>
      <c r="D130" s="131"/>
      <c r="E130" s="131"/>
      <c r="F130" s="33">
        <f>J130</f>
        <v>0</v>
      </c>
      <c r="G130" s="94">
        <v>0.10100000000000001</v>
      </c>
      <c r="H130" s="28">
        <f>G130*F130</f>
        <v>0</v>
      </c>
      <c r="I130" s="22">
        <f>IF((E130-D130)=0,0, (E130+1-D130)/30)</f>
        <v>0</v>
      </c>
      <c r="J130" s="27">
        <f>INT(I130)</f>
        <v>0</v>
      </c>
      <c r="K130" s="24">
        <f>I130-J130</f>
        <v>0</v>
      </c>
    </row>
    <row r="131" spans="2:11" ht="15" customHeight="1" x14ac:dyDescent="0.25">
      <c r="B131" s="188"/>
      <c r="C131" s="173"/>
      <c r="D131" s="131"/>
      <c r="E131" s="131"/>
      <c r="F131" s="33">
        <f>J131</f>
        <v>0</v>
      </c>
      <c r="G131" s="94">
        <v>0.10100000000000001</v>
      </c>
      <c r="H131" s="28">
        <f>G131*F131</f>
        <v>0</v>
      </c>
      <c r="I131" s="22">
        <f t="shared" ref="I131:I175" si="57">IF((E131-D131)=0,0, (E131+1-D131)/30)</f>
        <v>0</v>
      </c>
      <c r="J131" s="27">
        <f t="shared" ref="J131:J139" si="58">INT(I131)</f>
        <v>0</v>
      </c>
      <c r="K131" s="24">
        <f t="shared" ref="K131:K139" si="59">I131-J131</f>
        <v>0</v>
      </c>
    </row>
    <row r="132" spans="2:11" ht="15" customHeight="1" x14ac:dyDescent="0.25">
      <c r="B132" s="188"/>
      <c r="C132" s="173"/>
      <c r="D132" s="131"/>
      <c r="E132" s="131"/>
      <c r="F132" s="33">
        <f t="shared" ref="F132:F136" si="60">J132</f>
        <v>0</v>
      </c>
      <c r="G132" s="94">
        <v>0.10100000000000001</v>
      </c>
      <c r="H132" s="28">
        <f t="shared" ref="H132:H136" si="61">G132*F132</f>
        <v>0</v>
      </c>
      <c r="I132" s="22">
        <f t="shared" si="57"/>
        <v>0</v>
      </c>
      <c r="J132" s="27">
        <f t="shared" si="58"/>
        <v>0</v>
      </c>
      <c r="K132" s="24">
        <f t="shared" si="59"/>
        <v>0</v>
      </c>
    </row>
    <row r="133" spans="2:11" ht="15" customHeight="1" x14ac:dyDescent="0.25">
      <c r="B133" s="188"/>
      <c r="C133" s="173"/>
      <c r="D133" s="131"/>
      <c r="E133" s="131"/>
      <c r="F133" s="33">
        <f t="shared" si="60"/>
        <v>0</v>
      </c>
      <c r="G133" s="94">
        <v>0.10100000000000001</v>
      </c>
      <c r="H133" s="28">
        <f t="shared" si="61"/>
        <v>0</v>
      </c>
      <c r="I133" s="22">
        <f t="shared" ref="I133:I136" si="62">IF((E133-D133)=0,0, (E133+1-D133)/30)</f>
        <v>0</v>
      </c>
      <c r="J133" s="27">
        <f t="shared" ref="J133:J136" si="63">INT(I133)</f>
        <v>0</v>
      </c>
      <c r="K133" s="24">
        <f t="shared" ref="K133:K136" si="64">I133-J133</f>
        <v>0</v>
      </c>
    </row>
    <row r="134" spans="2:11" ht="15" customHeight="1" x14ac:dyDescent="0.25">
      <c r="B134" s="188"/>
      <c r="C134" s="173"/>
      <c r="D134" s="131"/>
      <c r="E134" s="131"/>
      <c r="F134" s="33">
        <f t="shared" si="60"/>
        <v>0</v>
      </c>
      <c r="G134" s="94">
        <v>0.10100000000000001</v>
      </c>
      <c r="H134" s="28">
        <f t="shared" si="61"/>
        <v>0</v>
      </c>
      <c r="I134" s="22">
        <f t="shared" si="62"/>
        <v>0</v>
      </c>
      <c r="J134" s="27">
        <f t="shared" si="63"/>
        <v>0</v>
      </c>
      <c r="K134" s="24">
        <f t="shared" si="64"/>
        <v>0</v>
      </c>
    </row>
    <row r="135" spans="2:11" ht="15" customHeight="1" x14ac:dyDescent="0.25">
      <c r="B135" s="188"/>
      <c r="C135" s="173"/>
      <c r="D135" s="131"/>
      <c r="E135" s="131"/>
      <c r="F135" s="33">
        <f t="shared" si="60"/>
        <v>0</v>
      </c>
      <c r="G135" s="94">
        <v>0.10100000000000001</v>
      </c>
      <c r="H135" s="28">
        <f t="shared" si="61"/>
        <v>0</v>
      </c>
      <c r="I135" s="22">
        <f t="shared" si="62"/>
        <v>0</v>
      </c>
      <c r="J135" s="27">
        <f t="shared" si="63"/>
        <v>0</v>
      </c>
      <c r="K135" s="24">
        <f t="shared" si="64"/>
        <v>0</v>
      </c>
    </row>
    <row r="136" spans="2:11" ht="15" customHeight="1" x14ac:dyDescent="0.25">
      <c r="B136" s="188"/>
      <c r="C136" s="173"/>
      <c r="D136" s="131"/>
      <c r="E136" s="131"/>
      <c r="F136" s="33">
        <f t="shared" si="60"/>
        <v>0</v>
      </c>
      <c r="G136" s="94">
        <v>0.10100000000000001</v>
      </c>
      <c r="H136" s="28">
        <f t="shared" si="61"/>
        <v>0</v>
      </c>
      <c r="I136" s="22">
        <f t="shared" si="62"/>
        <v>0</v>
      </c>
      <c r="J136" s="27">
        <f t="shared" si="63"/>
        <v>0</v>
      </c>
      <c r="K136" s="24">
        <f t="shared" si="64"/>
        <v>0</v>
      </c>
    </row>
    <row r="137" spans="2:11" x14ac:dyDescent="0.25">
      <c r="B137" s="188"/>
      <c r="C137" s="173"/>
      <c r="D137" s="131"/>
      <c r="E137" s="131"/>
      <c r="F137" s="33">
        <f>J137</f>
        <v>0</v>
      </c>
      <c r="G137" s="94">
        <v>0.10100000000000001</v>
      </c>
      <c r="H137" s="28">
        <f>G137*F137</f>
        <v>0</v>
      </c>
      <c r="I137" s="22">
        <f t="shared" si="57"/>
        <v>0</v>
      </c>
      <c r="J137" s="27">
        <f t="shared" si="58"/>
        <v>0</v>
      </c>
      <c r="K137" s="24">
        <f t="shared" si="59"/>
        <v>0</v>
      </c>
    </row>
    <row r="138" spans="2:11" x14ac:dyDescent="0.25">
      <c r="B138" s="188"/>
      <c r="C138" s="173"/>
      <c r="D138" s="131"/>
      <c r="E138" s="131"/>
      <c r="F138" s="33">
        <f>J138</f>
        <v>0</v>
      </c>
      <c r="G138" s="94">
        <v>0.10100000000000001</v>
      </c>
      <c r="H138" s="28">
        <f>G138*F138</f>
        <v>0</v>
      </c>
      <c r="I138" s="22">
        <f t="shared" si="57"/>
        <v>0</v>
      </c>
      <c r="J138" s="27">
        <f t="shared" si="58"/>
        <v>0</v>
      </c>
      <c r="K138" s="24">
        <f t="shared" si="59"/>
        <v>0</v>
      </c>
    </row>
    <row r="139" spans="2:11" ht="15.75" thickBot="1" x14ac:dyDescent="0.3">
      <c r="B139" s="188"/>
      <c r="C139" s="174"/>
      <c r="D139" s="131"/>
      <c r="E139" s="131"/>
      <c r="F139" s="33">
        <f>J139</f>
        <v>0</v>
      </c>
      <c r="G139" s="94">
        <v>0.10100000000000001</v>
      </c>
      <c r="H139" s="28">
        <f>G139*F139</f>
        <v>0</v>
      </c>
      <c r="I139" s="22">
        <f t="shared" si="57"/>
        <v>0</v>
      </c>
      <c r="J139" s="27">
        <f t="shared" si="58"/>
        <v>0</v>
      </c>
      <c r="K139" s="24">
        <f t="shared" si="59"/>
        <v>0</v>
      </c>
    </row>
    <row r="140" spans="2:11" ht="15.75" thickBot="1" x14ac:dyDescent="0.3">
      <c r="B140" s="188"/>
      <c r="C140" s="102"/>
      <c r="D140" s="21"/>
      <c r="E140" s="57" t="s">
        <v>35</v>
      </c>
      <c r="F140" s="36">
        <f>SUM(F130:F139)</f>
        <v>0</v>
      </c>
      <c r="G140" s="34" t="s">
        <v>28</v>
      </c>
      <c r="H140" s="35">
        <f>SUM(H130:H139)</f>
        <v>0</v>
      </c>
      <c r="I140" s="22"/>
      <c r="J140" s="22"/>
      <c r="K140" s="29">
        <f>SUM(K130:K139)</f>
        <v>0</v>
      </c>
    </row>
    <row r="141" spans="2:11" x14ac:dyDescent="0.25">
      <c r="B141" s="188"/>
      <c r="C141" s="175" t="s">
        <v>30</v>
      </c>
      <c r="D141" s="175"/>
      <c r="E141" s="176"/>
      <c r="F141" s="46">
        <f>ROUNDDOWN(SUM(K130:K139),0)</f>
        <v>0</v>
      </c>
      <c r="G141" s="23" t="s">
        <v>28</v>
      </c>
      <c r="H141" s="37">
        <f>ROUNDDOWN(SUM(K130:K139),0)*G130</f>
        <v>0</v>
      </c>
      <c r="I141" s="22"/>
    </row>
    <row r="142" spans="2:11" x14ac:dyDescent="0.25">
      <c r="B142" s="188"/>
      <c r="C142" s="172" t="s">
        <v>82</v>
      </c>
      <c r="D142" s="131"/>
      <c r="E142" s="131"/>
      <c r="F142" s="33">
        <f>J142</f>
        <v>0</v>
      </c>
      <c r="G142" s="94">
        <v>9.1999999999999998E-2</v>
      </c>
      <c r="H142" s="28">
        <f>G142*F142</f>
        <v>0</v>
      </c>
      <c r="I142" s="22">
        <f t="shared" si="57"/>
        <v>0</v>
      </c>
      <c r="J142" s="27">
        <f>INT(I142)</f>
        <v>0</v>
      </c>
      <c r="K142" s="24">
        <f>I142-J142</f>
        <v>0</v>
      </c>
    </row>
    <row r="143" spans="2:11" x14ac:dyDescent="0.25">
      <c r="B143" s="188"/>
      <c r="C143" s="173"/>
      <c r="D143" s="131"/>
      <c r="E143" s="131"/>
      <c r="F143" s="33">
        <f>J143</f>
        <v>0</v>
      </c>
      <c r="G143" s="94">
        <v>9.1999999999999998E-2</v>
      </c>
      <c r="H143" s="28">
        <f>G143*F143</f>
        <v>0</v>
      </c>
      <c r="I143" s="22">
        <f t="shared" si="57"/>
        <v>0</v>
      </c>
      <c r="J143" s="27">
        <f t="shared" ref="J143:J151" si="65">INT(I143)</f>
        <v>0</v>
      </c>
      <c r="K143" s="24">
        <f t="shared" ref="K143:K151" si="66">I143-J143</f>
        <v>0</v>
      </c>
    </row>
    <row r="144" spans="2:11" x14ac:dyDescent="0.25">
      <c r="B144" s="188"/>
      <c r="C144" s="173"/>
      <c r="D144" s="131"/>
      <c r="E144" s="131"/>
      <c r="F144" s="33">
        <f t="shared" ref="F144:F148" si="67">J144</f>
        <v>0</v>
      </c>
      <c r="G144" s="94">
        <v>9.1999999999999998E-2</v>
      </c>
      <c r="H144" s="28">
        <f t="shared" ref="H144:H148" si="68">G144*F144</f>
        <v>0</v>
      </c>
      <c r="I144" s="22">
        <f t="shared" ref="I144:I148" si="69">IF((E144-D144)=0,0, (E144+1-D144)/30)</f>
        <v>0</v>
      </c>
      <c r="J144" s="27">
        <f t="shared" si="65"/>
        <v>0</v>
      </c>
      <c r="K144" s="24">
        <f t="shared" si="66"/>
        <v>0</v>
      </c>
    </row>
    <row r="145" spans="2:11" x14ac:dyDescent="0.25">
      <c r="B145" s="188"/>
      <c r="C145" s="173"/>
      <c r="D145" s="131"/>
      <c r="E145" s="131"/>
      <c r="F145" s="33">
        <f t="shared" si="67"/>
        <v>0</v>
      </c>
      <c r="G145" s="94">
        <v>9.1999999999999998E-2</v>
      </c>
      <c r="H145" s="28">
        <f t="shared" si="68"/>
        <v>0</v>
      </c>
      <c r="I145" s="22">
        <f t="shared" si="69"/>
        <v>0</v>
      </c>
      <c r="J145" s="27">
        <f t="shared" ref="J145:J148" si="70">INT(I145)</f>
        <v>0</v>
      </c>
      <c r="K145" s="24">
        <f t="shared" ref="K145:K148" si="71">I145-J145</f>
        <v>0</v>
      </c>
    </row>
    <row r="146" spans="2:11" x14ac:dyDescent="0.25">
      <c r="B146" s="188"/>
      <c r="C146" s="173"/>
      <c r="D146" s="131"/>
      <c r="E146" s="131"/>
      <c r="F146" s="33">
        <f t="shared" si="67"/>
        <v>0</v>
      </c>
      <c r="G146" s="94">
        <v>9.1999999999999998E-2</v>
      </c>
      <c r="H146" s="28">
        <f t="shared" si="68"/>
        <v>0</v>
      </c>
      <c r="I146" s="22">
        <f t="shared" si="69"/>
        <v>0</v>
      </c>
      <c r="J146" s="27">
        <f t="shared" si="70"/>
        <v>0</v>
      </c>
      <c r="K146" s="24">
        <f t="shared" si="71"/>
        <v>0</v>
      </c>
    </row>
    <row r="147" spans="2:11" x14ac:dyDescent="0.25">
      <c r="B147" s="188"/>
      <c r="C147" s="173"/>
      <c r="D147" s="131"/>
      <c r="E147" s="131"/>
      <c r="F147" s="33">
        <f t="shared" si="67"/>
        <v>0</v>
      </c>
      <c r="G147" s="94">
        <v>9.1999999999999998E-2</v>
      </c>
      <c r="H147" s="28">
        <f t="shared" si="68"/>
        <v>0</v>
      </c>
      <c r="I147" s="22">
        <f t="shared" si="69"/>
        <v>0</v>
      </c>
      <c r="J147" s="27">
        <f t="shared" si="70"/>
        <v>0</v>
      </c>
      <c r="K147" s="24">
        <f t="shared" si="71"/>
        <v>0</v>
      </c>
    </row>
    <row r="148" spans="2:11" x14ac:dyDescent="0.25">
      <c r="B148" s="188"/>
      <c r="C148" s="173"/>
      <c r="D148" s="131"/>
      <c r="E148" s="131"/>
      <c r="F148" s="33">
        <f t="shared" si="67"/>
        <v>0</v>
      </c>
      <c r="G148" s="94">
        <v>9.1999999999999998E-2</v>
      </c>
      <c r="H148" s="28">
        <f t="shared" si="68"/>
        <v>0</v>
      </c>
      <c r="I148" s="22">
        <f t="shared" si="69"/>
        <v>0</v>
      </c>
      <c r="J148" s="27">
        <f t="shared" si="70"/>
        <v>0</v>
      </c>
      <c r="K148" s="24">
        <f t="shared" si="71"/>
        <v>0</v>
      </c>
    </row>
    <row r="149" spans="2:11" x14ac:dyDescent="0.25">
      <c r="B149" s="188"/>
      <c r="C149" s="173"/>
      <c r="D149" s="131"/>
      <c r="E149" s="131"/>
      <c r="F149" s="33">
        <f>J149</f>
        <v>0</v>
      </c>
      <c r="G149" s="94">
        <v>9.1999999999999998E-2</v>
      </c>
      <c r="H149" s="28">
        <f>G149*F149</f>
        <v>0</v>
      </c>
      <c r="I149" s="22">
        <f t="shared" si="57"/>
        <v>0</v>
      </c>
      <c r="J149" s="27">
        <f t="shared" si="65"/>
        <v>0</v>
      </c>
      <c r="K149" s="24">
        <f t="shared" si="66"/>
        <v>0</v>
      </c>
    </row>
    <row r="150" spans="2:11" x14ac:dyDescent="0.25">
      <c r="B150" s="188"/>
      <c r="C150" s="173"/>
      <c r="D150" s="131"/>
      <c r="E150" s="131"/>
      <c r="F150" s="33">
        <f>J150</f>
        <v>0</v>
      </c>
      <c r="G150" s="94">
        <v>9.1999999999999998E-2</v>
      </c>
      <c r="H150" s="28">
        <f>G150*F150</f>
        <v>0</v>
      </c>
      <c r="I150" s="22">
        <f t="shared" si="57"/>
        <v>0</v>
      </c>
      <c r="J150" s="27">
        <f t="shared" si="65"/>
        <v>0</v>
      </c>
      <c r="K150" s="24">
        <f t="shared" si="66"/>
        <v>0</v>
      </c>
    </row>
    <row r="151" spans="2:11" ht="15.75" customHeight="1" thickBot="1" x14ac:dyDescent="0.3">
      <c r="B151" s="188"/>
      <c r="C151" s="174"/>
      <c r="D151" s="131"/>
      <c r="E151" s="131"/>
      <c r="F151" s="33">
        <f>J151</f>
        <v>0</v>
      </c>
      <c r="G151" s="94">
        <v>9.1999999999999998E-2</v>
      </c>
      <c r="H151" s="28">
        <f>G151*F151</f>
        <v>0</v>
      </c>
      <c r="I151" s="22">
        <f t="shared" si="57"/>
        <v>0</v>
      </c>
      <c r="J151" s="27">
        <f t="shared" si="65"/>
        <v>0</v>
      </c>
      <c r="K151" s="24">
        <f t="shared" si="66"/>
        <v>0</v>
      </c>
    </row>
    <row r="152" spans="2:11" ht="13.5" customHeight="1" thickBot="1" x14ac:dyDescent="0.3">
      <c r="B152" s="188"/>
      <c r="C152" s="102"/>
      <c r="D152" s="21"/>
      <c r="E152" s="57" t="s">
        <v>35</v>
      </c>
      <c r="F152" s="36">
        <f>SUM(F142:F151)</f>
        <v>0</v>
      </c>
      <c r="G152" s="34" t="s">
        <v>28</v>
      </c>
      <c r="H152" s="35">
        <f>SUM(H142:H151)</f>
        <v>0</v>
      </c>
      <c r="I152" s="22"/>
      <c r="J152" s="22"/>
      <c r="K152" s="29">
        <f>SUM(K142:K151)</f>
        <v>0</v>
      </c>
    </row>
    <row r="153" spans="2:11" ht="16.149999999999999" customHeight="1" x14ac:dyDescent="0.25">
      <c r="B153" s="189"/>
      <c r="C153" s="175" t="s">
        <v>30</v>
      </c>
      <c r="D153" s="175"/>
      <c r="E153" s="176"/>
      <c r="F153" s="46">
        <f>ROUNDDOWN(SUM(K142:K151),0)</f>
        <v>0</v>
      </c>
      <c r="G153" s="23" t="s">
        <v>28</v>
      </c>
      <c r="H153" s="37">
        <f>ROUNDDOWN(SUM(K142:K151),0)*G142</f>
        <v>0</v>
      </c>
      <c r="I153" s="22"/>
    </row>
    <row r="154" spans="2:11" ht="16.899999999999999" customHeight="1" x14ac:dyDescent="0.25">
      <c r="B154" s="187" t="s">
        <v>38</v>
      </c>
      <c r="C154" s="172" t="s">
        <v>81</v>
      </c>
      <c r="D154" s="131"/>
      <c r="E154" s="131"/>
      <c r="F154" s="33">
        <f>J154</f>
        <v>0</v>
      </c>
      <c r="G154" s="138">
        <v>7.5999999999999998E-2</v>
      </c>
      <c r="H154" s="28">
        <f>G154*F154</f>
        <v>0</v>
      </c>
      <c r="I154" s="22">
        <f t="shared" si="57"/>
        <v>0</v>
      </c>
      <c r="J154" s="27">
        <f>INT(I154)</f>
        <v>0</v>
      </c>
      <c r="K154" s="24">
        <f>I154-J154</f>
        <v>0</v>
      </c>
    </row>
    <row r="155" spans="2:11" ht="14.45" customHeight="1" x14ac:dyDescent="0.25">
      <c r="B155" s="188"/>
      <c r="C155" s="173"/>
      <c r="D155" s="131"/>
      <c r="E155" s="131"/>
      <c r="F155" s="33">
        <f>J155</f>
        <v>0</v>
      </c>
      <c r="G155" s="138">
        <v>7.5999999999999998E-2</v>
      </c>
      <c r="H155" s="28">
        <f>G155*F155</f>
        <v>0</v>
      </c>
      <c r="I155" s="22">
        <f t="shared" si="57"/>
        <v>0</v>
      </c>
      <c r="J155" s="27">
        <f t="shared" ref="J155:J163" si="72">INT(I155)</f>
        <v>0</v>
      </c>
      <c r="K155" s="24">
        <f t="shared" ref="K155:K163" si="73">I155-J155</f>
        <v>0</v>
      </c>
    </row>
    <row r="156" spans="2:11" ht="14.45" customHeight="1" x14ac:dyDescent="0.25">
      <c r="B156" s="188"/>
      <c r="C156" s="173"/>
      <c r="D156" s="131"/>
      <c r="E156" s="131"/>
      <c r="F156" s="33">
        <f t="shared" ref="F156:F160" si="74">J156</f>
        <v>0</v>
      </c>
      <c r="G156" s="138">
        <v>7.5999999999999998E-2</v>
      </c>
      <c r="H156" s="28">
        <f t="shared" ref="H156:H160" si="75">G156*F156</f>
        <v>0</v>
      </c>
      <c r="I156" s="22">
        <f t="shared" ref="I156:I160" si="76">IF((E156-D156)=0,0, (E156+1-D156)/30)</f>
        <v>0</v>
      </c>
      <c r="J156" s="27">
        <f t="shared" si="72"/>
        <v>0</v>
      </c>
      <c r="K156" s="24">
        <f t="shared" si="73"/>
        <v>0</v>
      </c>
    </row>
    <row r="157" spans="2:11" ht="14.45" customHeight="1" x14ac:dyDescent="0.25">
      <c r="B157" s="188"/>
      <c r="C157" s="173"/>
      <c r="D157" s="131"/>
      <c r="E157" s="131"/>
      <c r="F157" s="33">
        <f t="shared" si="74"/>
        <v>0</v>
      </c>
      <c r="G157" s="138">
        <v>7.5999999999999998E-2</v>
      </c>
      <c r="H157" s="28">
        <f t="shared" si="75"/>
        <v>0</v>
      </c>
      <c r="I157" s="22">
        <f t="shared" si="76"/>
        <v>0</v>
      </c>
      <c r="J157" s="27">
        <f t="shared" ref="J157:J160" si="77">INT(I157)</f>
        <v>0</v>
      </c>
      <c r="K157" s="24">
        <f t="shared" ref="K157:K160" si="78">I157-J157</f>
        <v>0</v>
      </c>
    </row>
    <row r="158" spans="2:11" ht="14.45" customHeight="1" x14ac:dyDescent="0.25">
      <c r="B158" s="188"/>
      <c r="C158" s="173"/>
      <c r="D158" s="131"/>
      <c r="E158" s="131"/>
      <c r="F158" s="33">
        <f t="shared" si="74"/>
        <v>0</v>
      </c>
      <c r="G158" s="138">
        <v>7.5999999999999998E-2</v>
      </c>
      <c r="H158" s="28">
        <f t="shared" si="75"/>
        <v>0</v>
      </c>
      <c r="I158" s="22">
        <f t="shared" si="76"/>
        <v>0</v>
      </c>
      <c r="J158" s="27">
        <f t="shared" si="77"/>
        <v>0</v>
      </c>
      <c r="K158" s="24">
        <f t="shared" si="78"/>
        <v>0</v>
      </c>
    </row>
    <row r="159" spans="2:11" ht="14.45" customHeight="1" x14ac:dyDescent="0.25">
      <c r="B159" s="188"/>
      <c r="C159" s="173"/>
      <c r="D159" s="131"/>
      <c r="E159" s="131"/>
      <c r="F159" s="33">
        <f t="shared" si="74"/>
        <v>0</v>
      </c>
      <c r="G159" s="138">
        <v>7.5999999999999998E-2</v>
      </c>
      <c r="H159" s="28">
        <f t="shared" si="75"/>
        <v>0</v>
      </c>
      <c r="I159" s="22">
        <f t="shared" si="76"/>
        <v>0</v>
      </c>
      <c r="J159" s="27">
        <f t="shared" si="77"/>
        <v>0</v>
      </c>
      <c r="K159" s="24">
        <f t="shared" si="78"/>
        <v>0</v>
      </c>
    </row>
    <row r="160" spans="2:11" ht="14.45" customHeight="1" x14ac:dyDescent="0.25">
      <c r="B160" s="188"/>
      <c r="C160" s="173"/>
      <c r="D160" s="131"/>
      <c r="E160" s="131"/>
      <c r="F160" s="33">
        <f t="shared" si="74"/>
        <v>0</v>
      </c>
      <c r="G160" s="138">
        <v>7.5999999999999998E-2</v>
      </c>
      <c r="H160" s="28">
        <f t="shared" si="75"/>
        <v>0</v>
      </c>
      <c r="I160" s="22">
        <f t="shared" si="76"/>
        <v>0</v>
      </c>
      <c r="J160" s="27">
        <f t="shared" si="77"/>
        <v>0</v>
      </c>
      <c r="K160" s="24">
        <f t="shared" si="78"/>
        <v>0</v>
      </c>
    </row>
    <row r="161" spans="2:11" x14ac:dyDescent="0.25">
      <c r="B161" s="188"/>
      <c r="C161" s="173"/>
      <c r="D161" s="131"/>
      <c r="E161" s="131"/>
      <c r="F161" s="33">
        <f>J161</f>
        <v>0</v>
      </c>
      <c r="G161" s="138">
        <v>7.5999999999999998E-2</v>
      </c>
      <c r="H161" s="28">
        <f>G161*F161</f>
        <v>0</v>
      </c>
      <c r="I161" s="22">
        <f t="shared" si="57"/>
        <v>0</v>
      </c>
      <c r="J161" s="27">
        <f t="shared" si="72"/>
        <v>0</v>
      </c>
      <c r="K161" s="24">
        <f t="shared" si="73"/>
        <v>0</v>
      </c>
    </row>
    <row r="162" spans="2:11" ht="12.6" customHeight="1" x14ac:dyDescent="0.25">
      <c r="B162" s="188"/>
      <c r="C162" s="173"/>
      <c r="D162" s="131"/>
      <c r="E162" s="131"/>
      <c r="F162" s="33">
        <f>J162</f>
        <v>0</v>
      </c>
      <c r="G162" s="138">
        <v>7.5999999999999998E-2</v>
      </c>
      <c r="H162" s="28">
        <f>G162*F162</f>
        <v>0</v>
      </c>
      <c r="I162" s="22">
        <f t="shared" si="57"/>
        <v>0</v>
      </c>
      <c r="J162" s="27">
        <f t="shared" si="72"/>
        <v>0</v>
      </c>
      <c r="K162" s="24">
        <f t="shared" si="73"/>
        <v>0</v>
      </c>
    </row>
    <row r="163" spans="2:11" ht="15.75" thickBot="1" x14ac:dyDescent="0.3">
      <c r="B163" s="188"/>
      <c r="C163" s="174"/>
      <c r="D163" s="131"/>
      <c r="E163" s="131"/>
      <c r="F163" s="33">
        <f>J163</f>
        <v>0</v>
      </c>
      <c r="G163" s="138">
        <v>7.5999999999999998E-2</v>
      </c>
      <c r="H163" s="28">
        <f>G163*F163</f>
        <v>0</v>
      </c>
      <c r="I163" s="22">
        <f t="shared" si="57"/>
        <v>0</v>
      </c>
      <c r="J163" s="27">
        <f t="shared" si="72"/>
        <v>0</v>
      </c>
      <c r="K163" s="24">
        <f t="shared" si="73"/>
        <v>0</v>
      </c>
    </row>
    <row r="164" spans="2:11" ht="16.899999999999999" customHeight="1" thickBot="1" x14ac:dyDescent="0.3">
      <c r="B164" s="188"/>
      <c r="C164" s="5"/>
      <c r="D164" s="21"/>
      <c r="E164" s="57" t="s">
        <v>35</v>
      </c>
      <c r="F164" s="36">
        <f>SUM(F154:F163)</f>
        <v>0</v>
      </c>
      <c r="G164" s="34" t="s">
        <v>28</v>
      </c>
      <c r="H164" s="35">
        <f>SUM(H154:H163)</f>
        <v>0</v>
      </c>
      <c r="I164" s="22"/>
      <c r="J164" s="22"/>
      <c r="K164" s="29">
        <f>SUM(K154:K163)</f>
        <v>0</v>
      </c>
    </row>
    <row r="165" spans="2:11" x14ac:dyDescent="0.25">
      <c r="B165" s="188"/>
      <c r="C165" s="199" t="s">
        <v>30</v>
      </c>
      <c r="D165" s="199"/>
      <c r="E165" s="200"/>
      <c r="F165" s="46">
        <f>ROUNDDOWN(SUM(K154:K163),0)</f>
        <v>0</v>
      </c>
      <c r="G165" s="23" t="s">
        <v>28</v>
      </c>
      <c r="H165" s="37">
        <f>ROUNDDOWN(SUM(K154:K163),0)*G154</f>
        <v>0</v>
      </c>
      <c r="I165" s="22"/>
    </row>
    <row r="166" spans="2:11" x14ac:dyDescent="0.25">
      <c r="B166" s="188"/>
      <c r="C166" s="172" t="s">
        <v>82</v>
      </c>
      <c r="D166" s="131"/>
      <c r="E166" s="131"/>
      <c r="F166" s="33">
        <f>J166</f>
        <v>0</v>
      </c>
      <c r="G166" s="94">
        <v>7.0999999999999994E-2</v>
      </c>
      <c r="H166" s="28">
        <f>G166*F166</f>
        <v>0</v>
      </c>
      <c r="I166" s="22">
        <f t="shared" si="57"/>
        <v>0</v>
      </c>
      <c r="J166" s="27">
        <f>INT(I166)</f>
        <v>0</v>
      </c>
      <c r="K166" s="24">
        <f>I166-J166</f>
        <v>0</v>
      </c>
    </row>
    <row r="167" spans="2:11" x14ac:dyDescent="0.25">
      <c r="B167" s="188"/>
      <c r="C167" s="173"/>
      <c r="D167" s="131"/>
      <c r="E167" s="131"/>
      <c r="F167" s="33">
        <f>J167</f>
        <v>0</v>
      </c>
      <c r="G167" s="94">
        <v>7.0999999999999994E-2</v>
      </c>
      <c r="H167" s="28">
        <f>G167*F167</f>
        <v>0</v>
      </c>
      <c r="I167" s="22">
        <f t="shared" si="57"/>
        <v>0</v>
      </c>
      <c r="J167" s="27">
        <f t="shared" ref="J167:J175" si="79">INT(I167)</f>
        <v>0</v>
      </c>
      <c r="K167" s="24">
        <f t="shared" ref="K167:K175" si="80">I167-J167</f>
        <v>0</v>
      </c>
    </row>
    <row r="168" spans="2:11" x14ac:dyDescent="0.25">
      <c r="B168" s="188"/>
      <c r="C168" s="173"/>
      <c r="D168" s="131"/>
      <c r="E168" s="131"/>
      <c r="F168" s="33">
        <f t="shared" ref="F168:F172" si="81">J168</f>
        <v>0</v>
      </c>
      <c r="G168" s="94">
        <v>7.0999999999999994E-2</v>
      </c>
      <c r="H168" s="28">
        <f t="shared" ref="H168:H172" si="82">G168*F168</f>
        <v>0</v>
      </c>
      <c r="I168" s="22">
        <f t="shared" ref="I168:I172" si="83">IF((E168-D168)=0,0, (E168+1-D168)/30)</f>
        <v>0</v>
      </c>
      <c r="J168" s="27">
        <f t="shared" si="79"/>
        <v>0</v>
      </c>
      <c r="K168" s="24">
        <f t="shared" si="80"/>
        <v>0</v>
      </c>
    </row>
    <row r="169" spans="2:11" x14ac:dyDescent="0.25">
      <c r="B169" s="188"/>
      <c r="C169" s="173"/>
      <c r="D169" s="131"/>
      <c r="E169" s="131"/>
      <c r="F169" s="33">
        <f t="shared" si="81"/>
        <v>0</v>
      </c>
      <c r="G169" s="94">
        <v>7.0999999999999994E-2</v>
      </c>
      <c r="H169" s="28">
        <f t="shared" si="82"/>
        <v>0</v>
      </c>
      <c r="I169" s="22">
        <f t="shared" si="83"/>
        <v>0</v>
      </c>
      <c r="J169" s="27">
        <f t="shared" ref="J169:J172" si="84">INT(I169)</f>
        <v>0</v>
      </c>
      <c r="K169" s="24">
        <f t="shared" ref="K169:K172" si="85">I169-J169</f>
        <v>0</v>
      </c>
    </row>
    <row r="170" spans="2:11" x14ac:dyDescent="0.25">
      <c r="B170" s="188"/>
      <c r="C170" s="173"/>
      <c r="D170" s="131"/>
      <c r="E170" s="131"/>
      <c r="F170" s="33">
        <f t="shared" si="81"/>
        <v>0</v>
      </c>
      <c r="G170" s="94">
        <v>7.0999999999999994E-2</v>
      </c>
      <c r="H170" s="28">
        <f t="shared" si="82"/>
        <v>0</v>
      </c>
      <c r="I170" s="22">
        <f t="shared" si="83"/>
        <v>0</v>
      </c>
      <c r="J170" s="27">
        <f t="shared" si="84"/>
        <v>0</v>
      </c>
      <c r="K170" s="24">
        <f t="shared" si="85"/>
        <v>0</v>
      </c>
    </row>
    <row r="171" spans="2:11" x14ac:dyDescent="0.25">
      <c r="B171" s="188"/>
      <c r="C171" s="173"/>
      <c r="D171" s="131"/>
      <c r="E171" s="131"/>
      <c r="F171" s="33">
        <f t="shared" si="81"/>
        <v>0</v>
      </c>
      <c r="G171" s="94">
        <v>7.0999999999999994E-2</v>
      </c>
      <c r="H171" s="28">
        <f t="shared" si="82"/>
        <v>0</v>
      </c>
      <c r="I171" s="22">
        <f t="shared" si="83"/>
        <v>0</v>
      </c>
      <c r="J171" s="27">
        <f t="shared" si="84"/>
        <v>0</v>
      </c>
      <c r="K171" s="24">
        <f t="shared" si="85"/>
        <v>0</v>
      </c>
    </row>
    <row r="172" spans="2:11" x14ac:dyDescent="0.25">
      <c r="B172" s="188"/>
      <c r="C172" s="173"/>
      <c r="D172" s="131"/>
      <c r="E172" s="131"/>
      <c r="F172" s="33">
        <f t="shared" si="81"/>
        <v>0</v>
      </c>
      <c r="G172" s="94">
        <v>7.0999999999999994E-2</v>
      </c>
      <c r="H172" s="28">
        <f t="shared" si="82"/>
        <v>0</v>
      </c>
      <c r="I172" s="22">
        <f t="shared" si="83"/>
        <v>0</v>
      </c>
      <c r="J172" s="27">
        <f t="shared" si="84"/>
        <v>0</v>
      </c>
      <c r="K172" s="24">
        <f t="shared" si="85"/>
        <v>0</v>
      </c>
    </row>
    <row r="173" spans="2:11" x14ac:dyDescent="0.25">
      <c r="B173" s="188"/>
      <c r="C173" s="173"/>
      <c r="D173" s="131"/>
      <c r="E173" s="131"/>
      <c r="F173" s="33">
        <f>J173</f>
        <v>0</v>
      </c>
      <c r="G173" s="94">
        <v>7.0999999999999994E-2</v>
      </c>
      <c r="H173" s="28">
        <f>G173*F173</f>
        <v>0</v>
      </c>
      <c r="I173" s="22">
        <f t="shared" si="57"/>
        <v>0</v>
      </c>
      <c r="J173" s="27">
        <f t="shared" si="79"/>
        <v>0</v>
      </c>
      <c r="K173" s="24">
        <f t="shared" si="80"/>
        <v>0</v>
      </c>
    </row>
    <row r="174" spans="2:11" x14ac:dyDescent="0.25">
      <c r="B174" s="188"/>
      <c r="C174" s="173"/>
      <c r="D174" s="131"/>
      <c r="E174" s="131"/>
      <c r="F174" s="33">
        <f>J174</f>
        <v>0</v>
      </c>
      <c r="G174" s="94">
        <v>7.0999999999999994E-2</v>
      </c>
      <c r="H174" s="28">
        <f>G174*F174</f>
        <v>0</v>
      </c>
      <c r="I174" s="22">
        <f t="shared" si="57"/>
        <v>0</v>
      </c>
      <c r="J174" s="27">
        <f t="shared" si="79"/>
        <v>0</v>
      </c>
      <c r="K174" s="24">
        <f t="shared" si="80"/>
        <v>0</v>
      </c>
    </row>
    <row r="175" spans="2:11" ht="15.75" thickBot="1" x14ac:dyDescent="0.3">
      <c r="B175" s="188"/>
      <c r="C175" s="174"/>
      <c r="D175" s="131"/>
      <c r="E175" s="131"/>
      <c r="F175" s="33">
        <f>J175</f>
        <v>0</v>
      </c>
      <c r="G175" s="94">
        <v>7.0999999999999994E-2</v>
      </c>
      <c r="H175" s="28">
        <f>G175*F175</f>
        <v>0</v>
      </c>
      <c r="I175" s="22">
        <f t="shared" si="57"/>
        <v>0</v>
      </c>
      <c r="J175" s="27">
        <f t="shared" si="79"/>
        <v>0</v>
      </c>
      <c r="K175" s="24">
        <f t="shared" si="80"/>
        <v>0</v>
      </c>
    </row>
    <row r="176" spans="2:11" ht="15.75" thickBot="1" x14ac:dyDescent="0.3">
      <c r="B176" s="188"/>
      <c r="C176" s="102"/>
      <c r="D176" s="21"/>
      <c r="E176" s="57" t="s">
        <v>35</v>
      </c>
      <c r="F176" s="36">
        <f>SUM(F166:F175)</f>
        <v>0</v>
      </c>
      <c r="G176" s="34" t="s">
        <v>28</v>
      </c>
      <c r="H176" s="35">
        <f>SUM(H166:H175)</f>
        <v>0</v>
      </c>
      <c r="I176" s="22"/>
      <c r="J176" s="22"/>
      <c r="K176" s="29">
        <f>SUM(K166:K175)</f>
        <v>0</v>
      </c>
    </row>
    <row r="177" spans="2:10" x14ac:dyDescent="0.25">
      <c r="B177" s="189"/>
      <c r="C177" s="175" t="s">
        <v>30</v>
      </c>
      <c r="D177" s="175"/>
      <c r="E177" s="176"/>
      <c r="F177" s="46">
        <f>ROUNDDOWN(SUM(K166:K175),0)</f>
        <v>0</v>
      </c>
      <c r="G177" s="23" t="s">
        <v>28</v>
      </c>
      <c r="H177" s="45">
        <f>ROUNDDOWN(SUM(K166:K175),0)*G166</f>
        <v>0</v>
      </c>
    </row>
    <row r="178" spans="2:10" ht="15.75" thickBot="1" x14ac:dyDescent="0.3">
      <c r="B178" s="49"/>
      <c r="I178" s="227" t="str">
        <f>IF(I179&gt;=11,"VALOR MAXIMO","VALOR")</f>
        <v>VALOR</v>
      </c>
      <c r="J178" s="228"/>
    </row>
    <row r="179" spans="2:10" ht="19.5" thickBot="1" x14ac:dyDescent="0.35">
      <c r="F179" s="130"/>
      <c r="H179" s="59">
        <f>H140+H141+H152+H153+H164+H165+H176+H177</f>
        <v>0</v>
      </c>
      <c r="I179" s="239">
        <f>IF(H179&gt;=11,"11",H179)</f>
        <v>0</v>
      </c>
      <c r="J179" s="184"/>
    </row>
    <row r="180" spans="2:10" x14ac:dyDescent="0.25">
      <c r="F180" s="130"/>
      <c r="I180" s="130"/>
    </row>
    <row r="181" spans="2:10" x14ac:dyDescent="0.25">
      <c r="F181" s="130"/>
    </row>
    <row r="182" spans="2:10" ht="15" customHeight="1" thickBot="1" x14ac:dyDescent="0.3">
      <c r="I182" s="190" t="str">
        <f>IF(I183&gt;=20,"VALOR MAXIMO","VALOR")</f>
        <v>VALOR</v>
      </c>
      <c r="J182" s="191"/>
    </row>
    <row r="183" spans="2:10" ht="19.5" thickBot="1" x14ac:dyDescent="0.35">
      <c r="B183" s="98" t="s">
        <v>60</v>
      </c>
      <c r="F183" s="99" t="s">
        <v>25</v>
      </c>
      <c r="G183" s="100"/>
      <c r="H183" s="101">
        <f>H188+G196+G205+F209</f>
        <v>0</v>
      </c>
      <c r="I183" s="183">
        <f>IF(H183&gt;=20,"20",H183)</f>
        <v>0</v>
      </c>
      <c r="J183" s="184"/>
    </row>
    <row r="185" spans="2:10" ht="15.75" thickBot="1" x14ac:dyDescent="0.3">
      <c r="B185" s="130"/>
      <c r="C185" s="94"/>
      <c r="D185" s="118" t="s">
        <v>40</v>
      </c>
      <c r="E185" s="118" t="s">
        <v>41</v>
      </c>
      <c r="F185" s="118" t="s">
        <v>3</v>
      </c>
    </row>
    <row r="186" spans="2:10" ht="61.15" customHeight="1" thickBot="1" x14ac:dyDescent="0.35">
      <c r="B186" s="181" t="s">
        <v>61</v>
      </c>
      <c r="C186" s="149" t="s">
        <v>76</v>
      </c>
      <c r="D186" s="106"/>
      <c r="E186" s="139">
        <v>1.2E-2</v>
      </c>
      <c r="F186" s="94">
        <f>D186*E186</f>
        <v>0</v>
      </c>
      <c r="G186" s="108">
        <f>IF(F186&gt;=5,"5",F186)</f>
        <v>0</v>
      </c>
      <c r="H186" s="109"/>
    </row>
    <row r="187" spans="2:10" ht="61.15" customHeight="1" thickBot="1" x14ac:dyDescent="0.35">
      <c r="B187" s="182"/>
      <c r="C187" s="149" t="s">
        <v>77</v>
      </c>
      <c r="D187" s="106"/>
      <c r="E187" s="139">
        <v>6.0000000000000001E-3</v>
      </c>
      <c r="F187" s="102">
        <f>D187*E187</f>
        <v>0</v>
      </c>
      <c r="G187" s="110">
        <f>IF(F187&gt;=2.5,"2,5",F187)</f>
        <v>0</v>
      </c>
      <c r="H187" s="111" t="str">
        <f>IF(H188&gt;=5,"VALOR MAXIMO","VALOR")</f>
        <v>VALOR</v>
      </c>
    </row>
    <row r="188" spans="2:10" ht="18.600000000000001" customHeight="1" thickBot="1" x14ac:dyDescent="0.35">
      <c r="B188" s="129"/>
      <c r="C188" s="128"/>
      <c r="F188" s="103"/>
      <c r="G188" s="103">
        <f>G186+G187</f>
        <v>0</v>
      </c>
      <c r="H188" s="112">
        <f>IF(G188&gt;=5,"5",G188)</f>
        <v>0</v>
      </c>
    </row>
    <row r="189" spans="2:10" ht="18.600000000000001" customHeight="1" thickBot="1" x14ac:dyDescent="0.35">
      <c r="B189" s="129"/>
      <c r="C189" s="128"/>
      <c r="H189" s="164"/>
    </row>
    <row r="190" spans="2:10" ht="18.600000000000001" customHeight="1" thickBot="1" x14ac:dyDescent="0.35">
      <c r="B190" s="120" t="s">
        <v>68</v>
      </c>
      <c r="C190" s="93" t="s">
        <v>62</v>
      </c>
      <c r="D190" s="95">
        <v>0.83299999999999996</v>
      </c>
      <c r="H190" s="164"/>
    </row>
    <row r="191" spans="2:10" ht="14.45" customHeight="1" x14ac:dyDescent="0.3">
      <c r="B191" s="129"/>
      <c r="C191" s="93" t="s">
        <v>63</v>
      </c>
      <c r="D191" s="95">
        <v>1.6659999999999999</v>
      </c>
      <c r="H191" s="164"/>
    </row>
    <row r="192" spans="2:10" ht="14.45" customHeight="1" x14ac:dyDescent="0.25">
      <c r="C192" s="93" t="s">
        <v>64</v>
      </c>
      <c r="D192" s="95">
        <v>2.5</v>
      </c>
    </row>
    <row r="193" spans="2:8" ht="14.45" customHeight="1" x14ac:dyDescent="0.25">
      <c r="C193" s="93" t="s">
        <v>65</v>
      </c>
      <c r="D193" s="95">
        <v>3.3330000000000002</v>
      </c>
    </row>
    <row r="194" spans="2:8" ht="14.45" customHeight="1" x14ac:dyDescent="0.25">
      <c r="C194" s="93" t="s">
        <v>66</v>
      </c>
      <c r="D194" s="95">
        <v>4.1660000000000004</v>
      </c>
    </row>
    <row r="195" spans="2:8" ht="15" customHeight="1" thickBot="1" x14ac:dyDescent="0.3">
      <c r="C195" s="96" t="s">
        <v>67</v>
      </c>
      <c r="D195" s="97">
        <v>5</v>
      </c>
      <c r="G195" s="190" t="str">
        <f>IF(G196&gt;=5,"VALOR MAXIMO","VALOR")</f>
        <v>VALOR</v>
      </c>
      <c r="H195" s="191"/>
    </row>
    <row r="196" spans="2:8" ht="19.5" customHeight="1" thickBot="1" x14ac:dyDescent="0.35">
      <c r="C196" s="241" t="s">
        <v>33</v>
      </c>
      <c r="D196" s="242"/>
      <c r="E196" s="242"/>
      <c r="F196" s="107"/>
      <c r="G196" s="183">
        <f>IF(F196&gt;=5,"5",F196)</f>
        <v>0</v>
      </c>
      <c r="H196" s="184"/>
    </row>
    <row r="197" spans="2:8" ht="80.45" customHeight="1" thickBot="1" x14ac:dyDescent="0.3"/>
    <row r="198" spans="2:8" ht="15.75" thickBot="1" x14ac:dyDescent="0.3">
      <c r="B198" s="208" t="s">
        <v>69</v>
      </c>
      <c r="C198" s="209"/>
      <c r="E198" s="121" t="s">
        <v>18</v>
      </c>
      <c r="F198" s="157" t="s">
        <v>24</v>
      </c>
    </row>
    <row r="199" spans="2:8" x14ac:dyDescent="0.25">
      <c r="B199" s="93" t="s">
        <v>9</v>
      </c>
      <c r="C199" s="95">
        <v>0.83299999999999996</v>
      </c>
      <c r="E199" s="117" t="s">
        <v>19</v>
      </c>
      <c r="F199" s="119"/>
    </row>
    <row r="200" spans="2:8" x14ac:dyDescent="0.25">
      <c r="B200" s="93" t="s">
        <v>10</v>
      </c>
      <c r="C200" s="95">
        <v>1.6659999999999999</v>
      </c>
      <c r="E200" s="94" t="s">
        <v>20</v>
      </c>
      <c r="F200" s="106"/>
    </row>
    <row r="201" spans="2:8" x14ac:dyDescent="0.25">
      <c r="B201" s="93" t="s">
        <v>11</v>
      </c>
      <c r="C201" s="95">
        <v>2.5</v>
      </c>
      <c r="E201" s="94" t="s">
        <v>21</v>
      </c>
      <c r="F201" s="106"/>
    </row>
    <row r="202" spans="2:8" ht="14.45" customHeight="1" x14ac:dyDescent="0.25">
      <c r="B202" s="93" t="s">
        <v>12</v>
      </c>
      <c r="C202" s="95">
        <v>3.3330000000000002</v>
      </c>
      <c r="E202" s="94" t="s">
        <v>22</v>
      </c>
      <c r="F202" s="106"/>
    </row>
    <row r="203" spans="2:8" x14ac:dyDescent="0.25">
      <c r="B203" s="93" t="s">
        <v>13</v>
      </c>
      <c r="C203" s="95">
        <v>4.1660000000000004</v>
      </c>
      <c r="E203" s="94" t="s">
        <v>23</v>
      </c>
      <c r="F203" s="106"/>
    </row>
    <row r="204" spans="2:8" ht="14.45" customHeight="1" thickBot="1" x14ac:dyDescent="0.3">
      <c r="B204" s="93" t="s">
        <v>14</v>
      </c>
      <c r="C204" s="95">
        <v>5</v>
      </c>
      <c r="G204" s="190" t="str">
        <f>IF(G205&gt;=5,"VALOR MAXIMO","VALOR")</f>
        <v>VALOR</v>
      </c>
      <c r="H204" s="191"/>
    </row>
    <row r="205" spans="2:8" ht="15" customHeight="1" thickBot="1" x14ac:dyDescent="0.35">
      <c r="E205" s="104" t="s">
        <v>3</v>
      </c>
      <c r="F205" s="105">
        <f>SUM(F199:F203)</f>
        <v>0</v>
      </c>
      <c r="G205" s="183">
        <f>IF(F205&gt;=5,"5",F205)</f>
        <v>0</v>
      </c>
      <c r="H205" s="184"/>
    </row>
    <row r="206" spans="2:8" ht="18.600000000000001" customHeight="1" x14ac:dyDescent="0.3">
      <c r="E206" s="113"/>
      <c r="F206" s="113"/>
      <c r="G206" s="164"/>
      <c r="H206" s="164"/>
    </row>
    <row r="208" spans="2:8" ht="45.75" thickBot="1" x14ac:dyDescent="0.3">
      <c r="B208" s="147" t="s">
        <v>70</v>
      </c>
      <c r="C208" s="155" t="s">
        <v>50</v>
      </c>
      <c r="E208" s="146" t="s">
        <v>52</v>
      </c>
      <c r="F208" s="190" t="str">
        <f>IF(F209&gt;=5,"VALOR MAXIMO","VALOR")</f>
        <v>VALOR</v>
      </c>
      <c r="G208" s="191"/>
    </row>
    <row r="209" spans="2:8" ht="29.45" customHeight="1" thickBot="1" x14ac:dyDescent="0.35">
      <c r="B209" s="150" t="s">
        <v>46</v>
      </c>
      <c r="C209" s="151">
        <v>0.625</v>
      </c>
      <c r="E209" s="156"/>
      <c r="F209" s="183">
        <f>IF(E209&gt;=5,"5",E209)</f>
        <v>0</v>
      </c>
      <c r="G209" s="184"/>
    </row>
    <row r="210" spans="2:8" ht="29.45" customHeight="1" x14ac:dyDescent="0.3">
      <c r="B210" s="150" t="s">
        <v>47</v>
      </c>
      <c r="C210" s="151">
        <v>1.25</v>
      </c>
      <c r="E210" s="114"/>
      <c r="F210" s="130"/>
      <c r="G210" s="164"/>
    </row>
    <row r="211" spans="2:8" ht="29.45" customHeight="1" x14ac:dyDescent="0.3">
      <c r="B211" s="150" t="s">
        <v>71</v>
      </c>
      <c r="C211" s="151">
        <v>1.875</v>
      </c>
      <c r="E211" s="114"/>
      <c r="F211" s="130"/>
      <c r="G211" s="164"/>
    </row>
    <row r="212" spans="2:8" ht="29.45" customHeight="1" x14ac:dyDescent="0.25">
      <c r="B212" s="150" t="s">
        <v>49</v>
      </c>
      <c r="C212" s="151">
        <v>2.5</v>
      </c>
      <c r="E212" s="114"/>
      <c r="F212" s="130"/>
    </row>
    <row r="213" spans="2:8" ht="29.45" customHeight="1" x14ac:dyDescent="0.25">
      <c r="B213" s="148"/>
      <c r="C213" s="146" t="s">
        <v>51</v>
      </c>
      <c r="E213" s="114"/>
      <c r="F213" s="130"/>
    </row>
    <row r="214" spans="2:8" ht="29.45" customHeight="1" x14ac:dyDescent="0.25">
      <c r="B214" s="150" t="s">
        <v>46</v>
      </c>
      <c r="C214" s="151">
        <v>3.125</v>
      </c>
      <c r="D214" s="144"/>
      <c r="E214" s="114"/>
      <c r="F214" s="145"/>
    </row>
    <row r="215" spans="2:8" ht="29.45" customHeight="1" x14ac:dyDescent="0.25">
      <c r="B215" s="150" t="s">
        <v>47</v>
      </c>
      <c r="C215" s="152">
        <v>3.75</v>
      </c>
      <c r="D215" s="144"/>
      <c r="E215" s="114"/>
      <c r="F215" s="145"/>
    </row>
    <row r="216" spans="2:8" ht="29.45" customHeight="1" x14ac:dyDescent="0.25">
      <c r="B216" s="150" t="s">
        <v>48</v>
      </c>
      <c r="C216" s="152">
        <v>4.375</v>
      </c>
      <c r="D216" s="144"/>
      <c r="E216" s="114"/>
      <c r="F216" s="145"/>
    </row>
    <row r="217" spans="2:8" ht="29.45" customHeight="1" x14ac:dyDescent="0.25">
      <c r="B217" s="150" t="s">
        <v>49</v>
      </c>
      <c r="C217" s="152">
        <v>5</v>
      </c>
      <c r="D217" s="144"/>
      <c r="E217" s="114"/>
      <c r="F217" s="145"/>
    </row>
    <row r="218" spans="2:8" ht="37.9" customHeight="1" thickBot="1" x14ac:dyDescent="0.3"/>
    <row r="219" spans="2:8" ht="15.75" thickBot="1" x14ac:dyDescent="0.3">
      <c r="B219" s="122" t="s">
        <v>43</v>
      </c>
      <c r="C219" s="204" t="s">
        <v>45</v>
      </c>
      <c r="D219" s="130"/>
      <c r="E219" s="130"/>
      <c r="G219" s="145"/>
      <c r="H219" s="145"/>
    </row>
    <row r="220" spans="2:8" ht="22.5" customHeight="1" thickBot="1" x14ac:dyDescent="0.3">
      <c r="B220" s="122" t="s">
        <v>73</v>
      </c>
      <c r="C220" s="205"/>
      <c r="D220" s="178"/>
      <c r="E220" s="178"/>
      <c r="G220" s="145"/>
      <c r="H220" s="145"/>
    </row>
    <row r="221" spans="2:8" ht="61.5" thickBot="1" x14ac:dyDescent="0.35">
      <c r="B221" s="140" t="s">
        <v>74</v>
      </c>
      <c r="C221" s="141"/>
      <c r="D221" s="185">
        <f>IF(C221&gt;=1,"1",C221)</f>
        <v>0</v>
      </c>
      <c r="E221" s="186"/>
      <c r="G221" s="145"/>
      <c r="H221" s="145"/>
    </row>
    <row r="222" spans="2:8" ht="61.5" thickBot="1" x14ac:dyDescent="0.35">
      <c r="B222" s="140" t="s">
        <v>75</v>
      </c>
      <c r="C222" s="141"/>
      <c r="D222" s="183">
        <f>IF(C222&gt;=1,"1",C222)</f>
        <v>0</v>
      </c>
      <c r="E222" s="184"/>
      <c r="F222" s="161" t="str">
        <f>IF(F223&gt;=3,"VALOR MAXIMO","VALOR")</f>
        <v>VALOR</v>
      </c>
      <c r="G222" s="81"/>
      <c r="H222" s="145"/>
    </row>
    <row r="223" spans="2:8" ht="47.25" thickBot="1" x14ac:dyDescent="0.4">
      <c r="B223" s="140" t="s">
        <v>44</v>
      </c>
      <c r="C223" s="141"/>
      <c r="D223" s="183">
        <f>IF(C223&gt;=3,"3",C223)</f>
        <v>0</v>
      </c>
      <c r="E223" s="184"/>
      <c r="F223" s="160">
        <f>IF(D224&gt;=3,"3",D224)</f>
        <v>0</v>
      </c>
      <c r="G223" s="145"/>
      <c r="H223" s="145"/>
    </row>
    <row r="224" spans="2:8" ht="15" customHeight="1" x14ac:dyDescent="0.3">
      <c r="B224" s="153"/>
      <c r="C224" s="162" t="s">
        <v>79</v>
      </c>
      <c r="D224" s="240">
        <f>D221+D222+D223</f>
        <v>0</v>
      </c>
      <c r="E224" s="240"/>
      <c r="G224" s="145"/>
      <c r="H224" s="145"/>
    </row>
    <row r="225" spans="2:8" ht="18.75" x14ac:dyDescent="0.3">
      <c r="B225" s="153"/>
      <c r="C225" s="153"/>
      <c r="D225" s="164"/>
      <c r="E225" s="164"/>
      <c r="G225" s="145"/>
      <c r="H225" s="145"/>
    </row>
    <row r="226" spans="2:8" ht="19.5" thickBot="1" x14ac:dyDescent="0.35">
      <c r="B226" s="115"/>
      <c r="C226" s="116"/>
      <c r="D226" s="177"/>
      <c r="E226" s="177"/>
    </row>
    <row r="227" spans="2:8" ht="15.75" thickBot="1" x14ac:dyDescent="0.3">
      <c r="B227" s="123" t="s">
        <v>42</v>
      </c>
      <c r="C227" s="124" t="s">
        <v>78</v>
      </c>
      <c r="D227" s="206" t="str">
        <f>IF(D228&gt;=40,"VALOR MAXIMO","VALOR")</f>
        <v>VALOR</v>
      </c>
      <c r="E227" s="207"/>
    </row>
    <row r="228" spans="2:8" ht="24.6" customHeight="1" thickBot="1" x14ac:dyDescent="0.35">
      <c r="B228" s="123" t="s">
        <v>72</v>
      </c>
      <c r="C228" s="142"/>
      <c r="D228" s="183">
        <f>IF(C228&gt;=40,"40",C228)</f>
        <v>0</v>
      </c>
      <c r="E228" s="184"/>
    </row>
  </sheetData>
  <sheetProtection algorithmName="SHA-512" hashValue="XzJF5PnLqcIcqm5RHNg/hoCRDjsc9kjhWdlGo2b3QVKyUHvhYkfruFx70YkQ0X3uGf+JyYbWW0N+U39BWzLZBg==" saltValue="L6oCmL1ZBNtcdc2SJZx7sQ==" spinCount="100000" sheet="1" objects="1" scenarios="1"/>
  <mergeCells count="77">
    <mergeCell ref="G205:H205"/>
    <mergeCell ref="F208:G208"/>
    <mergeCell ref="F209:G209"/>
    <mergeCell ref="C219:C220"/>
    <mergeCell ref="D220:E220"/>
    <mergeCell ref="G195:H195"/>
    <mergeCell ref="C196:E196"/>
    <mergeCell ref="G196:H196"/>
    <mergeCell ref="B198:C198"/>
    <mergeCell ref="G204:H204"/>
    <mergeCell ref="I178:J178"/>
    <mergeCell ref="I179:J179"/>
    <mergeCell ref="I182:J182"/>
    <mergeCell ref="I183:J183"/>
    <mergeCell ref="B186:B187"/>
    <mergeCell ref="B100:B123"/>
    <mergeCell ref="C100:C109"/>
    <mergeCell ref="C111:E111"/>
    <mergeCell ref="C112:C121"/>
    <mergeCell ref="C123:E123"/>
    <mergeCell ref="I124:J124"/>
    <mergeCell ref="I125:J125"/>
    <mergeCell ref="B128:C128"/>
    <mergeCell ref="I129:K129"/>
    <mergeCell ref="C141:E141"/>
    <mergeCell ref="I48:J48"/>
    <mergeCell ref="F49:G49"/>
    <mergeCell ref="I49:J49"/>
    <mergeCell ref="I51:K51"/>
    <mergeCell ref="B52:B75"/>
    <mergeCell ref="C52:C61"/>
    <mergeCell ref="C64:C73"/>
    <mergeCell ref="C63:E63"/>
    <mergeCell ref="C75:E75"/>
    <mergeCell ref="B35:D35"/>
    <mergeCell ref="E36:F36"/>
    <mergeCell ref="E37:F37"/>
    <mergeCell ref="H38:I38"/>
    <mergeCell ref="H39:I39"/>
    <mergeCell ref="B2:H2"/>
    <mergeCell ref="E4:G4"/>
    <mergeCell ref="C6:F6"/>
    <mergeCell ref="H7:I7"/>
    <mergeCell ref="H8:I8"/>
    <mergeCell ref="I10:K10"/>
    <mergeCell ref="B11:B20"/>
    <mergeCell ref="B24:B33"/>
    <mergeCell ref="B22:D22"/>
    <mergeCell ref="F23:G23"/>
    <mergeCell ref="E41:F41"/>
    <mergeCell ref="B42:C42"/>
    <mergeCell ref="E42:F42"/>
    <mergeCell ref="B43:C43"/>
    <mergeCell ref="B44:C44"/>
    <mergeCell ref="B45:C45"/>
    <mergeCell ref="C165:E165"/>
    <mergeCell ref="C177:E177"/>
    <mergeCell ref="C154:C163"/>
    <mergeCell ref="C166:C175"/>
    <mergeCell ref="B154:B177"/>
    <mergeCell ref="B46:C46"/>
    <mergeCell ref="C76:C85"/>
    <mergeCell ref="C88:C97"/>
    <mergeCell ref="B76:B99"/>
    <mergeCell ref="C153:E153"/>
    <mergeCell ref="C130:C139"/>
    <mergeCell ref="C142:C151"/>
    <mergeCell ref="B130:B153"/>
    <mergeCell ref="C87:E87"/>
    <mergeCell ref="C99:E99"/>
    <mergeCell ref="D227:E227"/>
    <mergeCell ref="D228:E228"/>
    <mergeCell ref="D221:E221"/>
    <mergeCell ref="D222:E222"/>
    <mergeCell ref="D223:E223"/>
    <mergeCell ref="D224:E224"/>
    <mergeCell ref="D226:E226"/>
  </mergeCells>
  <conditionalFormatting sqref="C11:D11 C13:D13 C15:D15 C17:D17">
    <cfRule type="containsText" dxfId="189" priority="92" operator="containsText" text="VALOR MAXIMO">
      <formula>NOT(ISERROR(SEARCH("VALOR MAXIMO",C11)))</formula>
    </cfRule>
  </conditionalFormatting>
  <conditionalFormatting sqref="C12:D12 C14:D14 C16:D16">
    <cfRule type="containsText" dxfId="188" priority="79" operator="containsText" text="VALOR MAXIMO">
      <formula>NOT(ISERROR(SEARCH("VALOR MAXIMO",C12)))</formula>
    </cfRule>
  </conditionalFormatting>
  <conditionalFormatting sqref="C18:D18">
    <cfRule type="containsText" dxfId="187" priority="78" operator="containsText" text="VALOR MAXIMO">
      <formula>NOT(ISERROR(SEARCH("VALOR MAXIMO",C18)))</formula>
    </cfRule>
  </conditionalFormatting>
  <conditionalFormatting sqref="C19:D19">
    <cfRule type="containsText" dxfId="186" priority="77" operator="containsText" text="VALOR MAXIMO">
      <formula>NOT(ISERROR(SEARCH("VALOR MAXIMO",C19)))</formula>
    </cfRule>
  </conditionalFormatting>
  <conditionalFormatting sqref="C31:D31">
    <cfRule type="containsText" dxfId="185" priority="75" operator="containsText" text="VALOR MAXIMO">
      <formula>NOT(ISERROR(SEARCH("VALOR MAXIMO",C31)))</formula>
    </cfRule>
  </conditionalFormatting>
  <conditionalFormatting sqref="C32:D32">
    <cfRule type="containsText" dxfId="184" priority="74" operator="containsText" text="VALOR MAXIMO">
      <formula>NOT(ISERROR(SEARCH("VALOR MAXIMO",C32)))</formula>
    </cfRule>
  </conditionalFormatting>
  <conditionalFormatting sqref="C33:D33">
    <cfRule type="containsText" dxfId="183" priority="73" operator="containsText" text="VALOR MAXIMO">
      <formula>NOT(ISERROR(SEARCH("VALOR MAXIMO",C33)))</formula>
    </cfRule>
  </conditionalFormatting>
  <conditionalFormatting sqref="D52:E52 D54:E54 D56:E56 D58:E58">
    <cfRule type="containsText" dxfId="182" priority="72" operator="containsText" text="VALOR MAXIMO">
      <formula>NOT(ISERROR(SEARCH("VALOR MAXIMO",D52)))</formula>
    </cfRule>
  </conditionalFormatting>
  <conditionalFormatting sqref="D59:E59">
    <cfRule type="containsText" dxfId="181" priority="70" operator="containsText" text="VALOR MAXIMO">
      <formula>NOT(ISERROR(SEARCH("VALOR MAXIMO",D59)))</formula>
    </cfRule>
  </conditionalFormatting>
  <conditionalFormatting sqref="D60:E60">
    <cfRule type="containsText" dxfId="180" priority="69" operator="containsText" text="VALOR MAXIMO">
      <formula>NOT(ISERROR(SEARCH("VALOR MAXIMO",D60)))</formula>
    </cfRule>
  </conditionalFormatting>
  <conditionalFormatting sqref="D61:E61">
    <cfRule type="containsText" dxfId="179" priority="68" operator="containsText" text="VALOR MAXIMO">
      <formula>NOT(ISERROR(SEARCH("VALOR MAXIMO",D61)))</formula>
    </cfRule>
  </conditionalFormatting>
  <conditionalFormatting sqref="D73:E73">
    <cfRule type="containsText" dxfId="178" priority="67" operator="containsText" text="VALOR MAXIMO">
      <formula>NOT(ISERROR(SEARCH("VALOR MAXIMO",D73)))</formula>
    </cfRule>
  </conditionalFormatting>
  <conditionalFormatting sqref="D83:E83">
    <cfRule type="containsText" dxfId="177" priority="66" operator="containsText" text="VALOR MAXIMO">
      <formula>NOT(ISERROR(SEARCH("VALOR MAXIMO",D83)))</formula>
    </cfRule>
  </conditionalFormatting>
  <conditionalFormatting sqref="D84:E84">
    <cfRule type="containsText" dxfId="176" priority="65" operator="containsText" text="VALOR MAXIMO">
      <formula>NOT(ISERROR(SEARCH("VALOR MAXIMO",D84)))</formula>
    </cfRule>
  </conditionalFormatting>
  <conditionalFormatting sqref="D85:E85">
    <cfRule type="containsText" dxfId="175" priority="64" operator="containsText" text="VALOR MAXIMO">
      <formula>NOT(ISERROR(SEARCH("VALOR MAXIMO",D85)))</formula>
    </cfRule>
  </conditionalFormatting>
  <conditionalFormatting sqref="D95:E95">
    <cfRule type="containsText" dxfId="174" priority="63" operator="containsText" text="VALOR MAXIMO">
      <formula>NOT(ISERROR(SEARCH("VALOR MAXIMO",D95)))</formula>
    </cfRule>
  </conditionalFormatting>
  <conditionalFormatting sqref="D96:E96">
    <cfRule type="containsText" dxfId="173" priority="62" operator="containsText" text="VALOR MAXIMO">
      <formula>NOT(ISERROR(SEARCH("VALOR MAXIMO",D96)))</formula>
    </cfRule>
  </conditionalFormatting>
  <conditionalFormatting sqref="D97:E97">
    <cfRule type="containsText" dxfId="172" priority="61" operator="containsText" text="VALOR MAXIMO">
      <formula>NOT(ISERROR(SEARCH("VALOR MAXIMO",D97)))</formula>
    </cfRule>
  </conditionalFormatting>
  <conditionalFormatting sqref="D130:E130 D132:E132 D134:E134 D136:E136">
    <cfRule type="containsText" dxfId="171" priority="60" operator="containsText" text="VALOR MAXIMO">
      <formula>NOT(ISERROR(SEARCH("VALOR MAXIMO",D130)))</formula>
    </cfRule>
  </conditionalFormatting>
  <conditionalFormatting sqref="D131:E131 D133:E133 D135:E135">
    <cfRule type="containsText" dxfId="170" priority="59" operator="containsText" text="VALOR MAXIMO">
      <formula>NOT(ISERROR(SEARCH("VALOR MAXIMO",D131)))</formula>
    </cfRule>
  </conditionalFormatting>
  <conditionalFormatting sqref="D137:E137">
    <cfRule type="containsText" dxfId="169" priority="58" operator="containsText" text="VALOR MAXIMO">
      <formula>NOT(ISERROR(SEARCH("VALOR MAXIMO",D137)))</formula>
    </cfRule>
  </conditionalFormatting>
  <conditionalFormatting sqref="D138:E138">
    <cfRule type="containsText" dxfId="168" priority="57" operator="containsText" text="VALOR MAXIMO">
      <formula>NOT(ISERROR(SEARCH("VALOR MAXIMO",D138)))</formula>
    </cfRule>
  </conditionalFormatting>
  <conditionalFormatting sqref="D142:E142 D144:E144 D146:E146 D148:E148">
    <cfRule type="containsText" dxfId="167" priority="55" operator="containsText" text="VALOR MAXIMO">
      <formula>NOT(ISERROR(SEARCH("VALOR MAXIMO",D142)))</formula>
    </cfRule>
  </conditionalFormatting>
  <conditionalFormatting sqref="D143:E143 D145:E145 D147:E147">
    <cfRule type="containsText" dxfId="166" priority="54" operator="containsText" text="VALOR MAXIMO">
      <formula>NOT(ISERROR(SEARCH("VALOR MAXIMO",D143)))</formula>
    </cfRule>
  </conditionalFormatting>
  <conditionalFormatting sqref="D149:E149">
    <cfRule type="containsText" dxfId="165" priority="53" operator="containsText" text="VALOR MAXIMO">
      <formula>NOT(ISERROR(SEARCH("VALOR MAXIMO",D149)))</formula>
    </cfRule>
  </conditionalFormatting>
  <conditionalFormatting sqref="D150:E150">
    <cfRule type="containsText" dxfId="164" priority="52" operator="containsText" text="VALOR MAXIMO">
      <formula>NOT(ISERROR(SEARCH("VALOR MAXIMO",D150)))</formula>
    </cfRule>
  </conditionalFormatting>
  <conditionalFormatting sqref="C24:D24">
    <cfRule type="containsText" dxfId="163" priority="28" operator="containsText" text="VALOR MAXIMO">
      <formula>NOT(ISERROR(SEARCH("VALOR MAXIMO",C24)))</formula>
    </cfRule>
  </conditionalFormatting>
  <conditionalFormatting sqref="C25:D30">
    <cfRule type="containsText" dxfId="162" priority="27" operator="containsText" text="VALOR MAXIMO">
      <formula>NOT(ISERROR(SEARCH("VALOR MAXIMO",C25)))</formula>
    </cfRule>
  </conditionalFormatting>
  <conditionalFormatting sqref="D64:E64 D66:E66 D68:E68 D70:E70">
    <cfRule type="containsText" dxfId="161" priority="26" operator="containsText" text="VALOR MAXIMO">
      <formula>NOT(ISERROR(SEARCH("VALOR MAXIMO",D64)))</formula>
    </cfRule>
  </conditionalFormatting>
  <conditionalFormatting sqref="D65:E65 D67:E67 D69:E69">
    <cfRule type="containsText" dxfId="160" priority="25" operator="containsText" text="VALOR MAXIMO">
      <formula>NOT(ISERROR(SEARCH("VALOR MAXIMO",D65)))</formula>
    </cfRule>
  </conditionalFormatting>
  <conditionalFormatting sqref="D71:E71">
    <cfRule type="containsText" dxfId="159" priority="24" operator="containsText" text="VALOR MAXIMO">
      <formula>NOT(ISERROR(SEARCH("VALOR MAXIMO",D71)))</formula>
    </cfRule>
  </conditionalFormatting>
  <conditionalFormatting sqref="D72:E72">
    <cfRule type="containsText" dxfId="158" priority="23" operator="containsText" text="VALOR MAXIMO">
      <formula>NOT(ISERROR(SEARCH("VALOR MAXIMO",D72)))</formula>
    </cfRule>
  </conditionalFormatting>
  <conditionalFormatting sqref="G195:H195">
    <cfRule type="containsText" dxfId="157" priority="13" operator="containsText" text="&quot;VALOR MAXIMO&quot;">
      <formula>NOT(ISERROR(SEARCH("""VALOR MAXIMO""",G195)))</formula>
    </cfRule>
    <cfRule type="containsText" dxfId="156" priority="14" operator="containsText" text="VALOR MAXIMO">
      <formula>NOT(ISERROR(SEARCH("VALOR MAXIMO",G195)))</formula>
    </cfRule>
  </conditionalFormatting>
  <conditionalFormatting sqref="F222:G222">
    <cfRule type="containsText" dxfId="155" priority="11" operator="containsText" text="&quot;VALOR MAXIMO&quot;">
      <formula>NOT(ISERROR(SEARCH("""VALOR MAXIMO""",F222)))</formula>
    </cfRule>
    <cfRule type="containsText" dxfId="154" priority="12" operator="containsText" text="VALOR MAXIMO">
      <formula>NOT(ISERROR(SEARCH("VALOR MAXIMO",F222)))</formula>
    </cfRule>
  </conditionalFormatting>
  <conditionalFormatting sqref="M124">
    <cfRule type="containsText" dxfId="153" priority="95" operator="containsText" text="VALOR MAXIMO">
      <formula>NOT(ISERROR(SEARCH("VALOR MAXIMO",M124)))</formula>
    </cfRule>
  </conditionalFormatting>
  <conditionalFormatting sqref="I124:J126">
    <cfRule type="containsText" dxfId="152" priority="93" operator="containsText" text="&quot;VALOR MAXIMO&quot;">
      <formula>NOT(ISERROR(SEARCH("""VALOR MAXIMO""",I124)))</formula>
    </cfRule>
    <cfRule type="containsText" dxfId="151" priority="94" operator="containsText" text="VALOR MAXIMO">
      <formula>NOT(ISERROR(SEARCH("VALOR MAXIMO",I124)))</formula>
    </cfRule>
  </conditionalFormatting>
  <conditionalFormatting sqref="I48:J48">
    <cfRule type="containsText" dxfId="150" priority="90" operator="containsText" text="VALOR MAXIMO">
      <formula>NOT(ISERROR(SEARCH("VALOR MAXIMO",I48)))</formula>
    </cfRule>
    <cfRule type="containsText" dxfId="149" priority="91" operator="containsText" text="&quot;VALOR MAXIMO&quot;">
      <formula>NOT(ISERROR(SEARCH("""VALOR MAXIMO""",I48)))</formula>
    </cfRule>
  </conditionalFormatting>
  <conditionalFormatting sqref="I178:J178">
    <cfRule type="containsText" dxfId="148" priority="88" operator="containsText" text="&quot;VALOR MAXIMO&quot;">
      <formula>NOT(ISERROR(SEARCH("""VALOR MAXIMO""",I178)))</formula>
    </cfRule>
    <cfRule type="containsText" dxfId="147" priority="89" operator="containsText" text="VALOR MAXIMO">
      <formula>NOT(ISERROR(SEARCH("VALOR MAXIMO",I178)))</formula>
    </cfRule>
  </conditionalFormatting>
  <conditionalFormatting sqref="I182:J182">
    <cfRule type="containsText" dxfId="146" priority="86" operator="containsText" text="&quot;VALOR MAXIMO&quot;">
      <formula>NOT(ISERROR(SEARCH("""VALOR MAXIMO""",I182)))</formula>
    </cfRule>
    <cfRule type="containsText" dxfId="145" priority="87" operator="containsText" text="VALOR MAXIMO">
      <formula>NOT(ISERROR(SEARCH("VALOR MAXIMO",I182)))</formula>
    </cfRule>
  </conditionalFormatting>
  <conditionalFormatting sqref="E41:F41">
    <cfRule type="containsText" dxfId="144" priority="84" operator="containsText" text="VALOR MAXIMO">
      <formula>NOT(ISERROR(SEARCH("VALOR MAXIMO",E41)))</formula>
    </cfRule>
    <cfRule type="containsText" dxfId="143" priority="85" operator="containsText" text="&quot;VALOR MAXIMO&quot;">
      <formula>NOT(ISERROR(SEARCH("""VALOR MAXIMO""",E41)))</formula>
    </cfRule>
  </conditionalFormatting>
  <conditionalFormatting sqref="H38:I38">
    <cfRule type="containsText" dxfId="142" priority="82" operator="containsText" text="VALOR MAXIMO">
      <formula>NOT(ISERROR(SEARCH("VALOR MAXIMO",H38)))</formula>
    </cfRule>
    <cfRule type="containsText" dxfId="141" priority="83" operator="containsText" text="&quot;VALOR MAXIMO&quot;">
      <formula>NOT(ISERROR(SEARCH("""VALOR MAXIMO""",H38)))</formula>
    </cfRule>
  </conditionalFormatting>
  <conditionalFormatting sqref="H7:I7">
    <cfRule type="containsText" dxfId="140" priority="80" operator="containsText" text="VALOR MAXIMO">
      <formula>NOT(ISERROR(SEARCH("VALOR MAXIMO",H7)))</formula>
    </cfRule>
    <cfRule type="containsText" dxfId="139" priority="81" operator="containsText" text="&quot;VALOR MAXIMO&quot;">
      <formula>NOT(ISERROR(SEARCH("""VALOR MAXIMO""",H7)))</formula>
    </cfRule>
  </conditionalFormatting>
  <conditionalFormatting sqref="C20:D20">
    <cfRule type="containsText" dxfId="138" priority="76" operator="containsText" text="VALOR MAXIMO">
      <formula>NOT(ISERROR(SEARCH("VALOR MAXIMO",C20)))</formula>
    </cfRule>
  </conditionalFormatting>
  <conditionalFormatting sqref="D53:E53 D55:E55 D57:E57">
    <cfRule type="containsText" dxfId="137" priority="71" operator="containsText" text="VALOR MAXIMO">
      <formula>NOT(ISERROR(SEARCH("VALOR MAXIMO",D53)))</formula>
    </cfRule>
  </conditionalFormatting>
  <conditionalFormatting sqref="D139:E139">
    <cfRule type="containsText" dxfId="136" priority="56" operator="containsText" text="VALOR MAXIMO">
      <formula>NOT(ISERROR(SEARCH("VALOR MAXIMO",D139)))</formula>
    </cfRule>
  </conditionalFormatting>
  <conditionalFormatting sqref="D151:E151">
    <cfRule type="containsText" dxfId="135" priority="51" operator="containsText" text="VALOR MAXIMO">
      <formula>NOT(ISERROR(SEARCH("VALOR MAXIMO",D151)))</formula>
    </cfRule>
  </conditionalFormatting>
  <conditionalFormatting sqref="D154:E154 D156:E156 D158:E158 D160:E160">
    <cfRule type="containsText" dxfId="134" priority="50" operator="containsText" text="VALOR MAXIMO">
      <formula>NOT(ISERROR(SEARCH("VALOR MAXIMO",D154)))</formula>
    </cfRule>
  </conditionalFormatting>
  <conditionalFormatting sqref="D155:E155 D157:E157 D159:E159">
    <cfRule type="containsText" dxfId="133" priority="49" operator="containsText" text="VALOR MAXIMO">
      <formula>NOT(ISERROR(SEARCH("VALOR MAXIMO",D155)))</formula>
    </cfRule>
  </conditionalFormatting>
  <conditionalFormatting sqref="D161:E161">
    <cfRule type="containsText" dxfId="132" priority="48" operator="containsText" text="VALOR MAXIMO">
      <formula>NOT(ISERROR(SEARCH("VALOR MAXIMO",D161)))</formula>
    </cfRule>
  </conditionalFormatting>
  <conditionalFormatting sqref="D162:E162">
    <cfRule type="containsText" dxfId="131" priority="47" operator="containsText" text="VALOR MAXIMO">
      <formula>NOT(ISERROR(SEARCH("VALOR MAXIMO",D162)))</formula>
    </cfRule>
  </conditionalFormatting>
  <conditionalFormatting sqref="D163:E163">
    <cfRule type="containsText" dxfId="130" priority="46" operator="containsText" text="VALOR MAXIMO">
      <formula>NOT(ISERROR(SEARCH("VALOR MAXIMO",D163)))</formula>
    </cfRule>
  </conditionalFormatting>
  <conditionalFormatting sqref="D166:E166 D168:E168 D170:E170 D172:E172">
    <cfRule type="containsText" dxfId="129" priority="45" operator="containsText" text="VALOR MAXIMO">
      <formula>NOT(ISERROR(SEARCH("VALOR MAXIMO",D166)))</formula>
    </cfRule>
  </conditionalFormatting>
  <conditionalFormatting sqref="D167:E167 D169:E169 D171:E171">
    <cfRule type="containsText" dxfId="128" priority="44" operator="containsText" text="VALOR MAXIMO">
      <formula>NOT(ISERROR(SEARCH("VALOR MAXIMO",D167)))</formula>
    </cfRule>
  </conditionalFormatting>
  <conditionalFormatting sqref="D173:E173">
    <cfRule type="containsText" dxfId="127" priority="43" operator="containsText" text="VALOR MAXIMO">
      <formula>NOT(ISERROR(SEARCH("VALOR MAXIMO",D173)))</formula>
    </cfRule>
  </conditionalFormatting>
  <conditionalFormatting sqref="D174:E174">
    <cfRule type="containsText" dxfId="126" priority="42" operator="containsText" text="VALOR MAXIMO">
      <formula>NOT(ISERROR(SEARCH("VALOR MAXIMO",D174)))</formula>
    </cfRule>
  </conditionalFormatting>
  <conditionalFormatting sqref="D175:E175">
    <cfRule type="containsText" dxfId="125" priority="41" operator="containsText" text="VALOR MAXIMO">
      <formula>NOT(ISERROR(SEARCH("VALOR MAXIMO",D175)))</formula>
    </cfRule>
  </conditionalFormatting>
  <conditionalFormatting sqref="H187">
    <cfRule type="containsText" dxfId="124" priority="39" operator="containsText" text="&quot;VALOR MAXIMO&quot;">
      <formula>NOT(ISERROR(SEARCH("""VALOR MAXIMO""",H187)))</formula>
    </cfRule>
    <cfRule type="containsText" dxfId="123" priority="40" operator="containsText" text="VALOR MAXIMO">
      <formula>NOT(ISERROR(SEARCH("VALOR MAXIMO",H187)))</formula>
    </cfRule>
  </conditionalFormatting>
  <conditionalFormatting sqref="G204:H204">
    <cfRule type="containsText" dxfId="122" priority="37" operator="containsText" text="&quot;VALOR MAXIMO&quot;">
      <formula>NOT(ISERROR(SEARCH("""VALOR MAXIMO""",G204)))</formula>
    </cfRule>
    <cfRule type="containsText" dxfId="121" priority="38" operator="containsText" text="VALOR MAXIMO">
      <formula>NOT(ISERROR(SEARCH("VALOR MAXIMO",G204)))</formula>
    </cfRule>
  </conditionalFormatting>
  <conditionalFormatting sqref="F208:G208">
    <cfRule type="containsText" dxfId="120" priority="35" operator="containsText" text="&quot;VALOR MAXIMO&quot;">
      <formula>NOT(ISERROR(SEARCH("""VALOR MAXIMO""",F208)))</formula>
    </cfRule>
    <cfRule type="containsText" dxfId="119" priority="36" operator="containsText" text="VALOR MAXIMO">
      <formula>NOT(ISERROR(SEARCH("VALOR MAXIMO",F208)))</formula>
    </cfRule>
  </conditionalFormatting>
  <conditionalFormatting sqref="E37:F37">
    <cfRule type="containsText" dxfId="118" priority="33" operator="containsText" text="VALOR MAXIMO">
      <formula>NOT(ISERROR(SEARCH("VALOR MAXIMO",E37)))</formula>
    </cfRule>
    <cfRule type="containsText" dxfId="117" priority="34" operator="containsText" text="&quot;VALOR MAXIMO&quot;">
      <formula>NOT(ISERROR(SEARCH("""VALOR MAXIMO""",E37)))</formula>
    </cfRule>
  </conditionalFormatting>
  <conditionalFormatting sqref="H35:I35">
    <cfRule type="containsText" dxfId="116" priority="31" operator="containsText" text="VALOR MAXIMO">
      <formula>NOT(ISERROR(SEARCH("VALOR MAXIMO",H35)))</formula>
    </cfRule>
    <cfRule type="containsText" dxfId="115" priority="32" operator="containsText" text="&quot;VALOR MAXIMO&quot;">
      <formula>NOT(ISERROR(SEARCH("""VALOR MAXIMO""",H35)))</formula>
    </cfRule>
  </conditionalFormatting>
  <conditionalFormatting sqref="H22">
    <cfRule type="containsText" dxfId="114" priority="29" operator="containsText" text="VALOR MAXIMO">
      <formula>NOT(ISERROR(SEARCH("VALOR MAXIMO",H22)))</formula>
    </cfRule>
    <cfRule type="containsText" dxfId="113" priority="30" operator="containsText" text="&quot;VALOR MAXIMO&quot;">
      <formula>NOT(ISERROR(SEARCH("""VALOR MAXIMO""",H22)))</formula>
    </cfRule>
  </conditionalFormatting>
  <conditionalFormatting sqref="D76:E76 D78:E78 D80:E80 D82:E82">
    <cfRule type="containsText" dxfId="112" priority="22" operator="containsText" text="VALOR MAXIMO">
      <formula>NOT(ISERROR(SEARCH("VALOR MAXIMO",D76)))</formula>
    </cfRule>
  </conditionalFormatting>
  <conditionalFormatting sqref="D77:E77 D79:E79 D81:E81">
    <cfRule type="containsText" dxfId="111" priority="21" operator="containsText" text="VALOR MAXIMO">
      <formula>NOT(ISERROR(SEARCH("VALOR MAXIMO",D77)))</formula>
    </cfRule>
  </conditionalFormatting>
  <conditionalFormatting sqref="D88:E88 D90:E90 D92:E92 D94:E94">
    <cfRule type="containsText" dxfId="110" priority="20" operator="containsText" text="VALOR MAXIMO">
      <formula>NOT(ISERROR(SEARCH("VALOR MAXIMO",D88)))</formula>
    </cfRule>
  </conditionalFormatting>
  <conditionalFormatting sqref="D89:E89 D91:E91 D93:E93">
    <cfRule type="containsText" dxfId="109" priority="19" operator="containsText" text="VALOR MAXIMO">
      <formula>NOT(ISERROR(SEARCH("VALOR MAXIMO",D89)))</formula>
    </cfRule>
  </conditionalFormatting>
  <conditionalFormatting sqref="D227:E227">
    <cfRule type="containsText" dxfId="108" priority="15" operator="containsText" text="&quot;VALOR MAXIMO&quot;">
      <formula>NOT(ISERROR(SEARCH("""VALOR MAXIMO""",D227)))</formula>
    </cfRule>
    <cfRule type="containsText" dxfId="107" priority="16" operator="containsText" text="VALOR MAXIMO">
      <formula>NOT(ISERROR(SEARCH("VALOR MAXIMO",D227)))</formula>
    </cfRule>
  </conditionalFormatting>
  <conditionalFormatting sqref="D220:E220">
    <cfRule type="containsText" dxfId="106" priority="17" operator="containsText" text="&quot;VALOR MAXIMO&quot;">
      <formula>NOT(ISERROR(SEARCH("""VALOR MAXIMO""",D220)))</formula>
    </cfRule>
    <cfRule type="containsText" dxfId="105" priority="18" operator="containsText" text="VALOR MAXIMO">
      <formula>NOT(ISERROR(SEARCH("VALOR MAXIMO",D220)))</formula>
    </cfRule>
  </conditionalFormatting>
  <conditionalFormatting sqref="D107:E107">
    <cfRule type="containsText" dxfId="104" priority="10" operator="containsText" text="VALOR MAXIMO">
      <formula>NOT(ISERROR(SEARCH("VALOR MAXIMO",D107)))</formula>
    </cfRule>
  </conditionalFormatting>
  <conditionalFormatting sqref="D108:E108">
    <cfRule type="containsText" dxfId="103" priority="9" operator="containsText" text="VALOR MAXIMO">
      <formula>NOT(ISERROR(SEARCH("VALOR MAXIMO",D108)))</formula>
    </cfRule>
  </conditionalFormatting>
  <conditionalFormatting sqref="D109:E109">
    <cfRule type="containsText" dxfId="102" priority="8" operator="containsText" text="VALOR MAXIMO">
      <formula>NOT(ISERROR(SEARCH("VALOR MAXIMO",D109)))</formula>
    </cfRule>
  </conditionalFormatting>
  <conditionalFormatting sqref="D119:E119">
    <cfRule type="containsText" dxfId="101" priority="7" operator="containsText" text="VALOR MAXIMO">
      <formula>NOT(ISERROR(SEARCH("VALOR MAXIMO",D119)))</formula>
    </cfRule>
  </conditionalFormatting>
  <conditionalFormatting sqref="D120:E120">
    <cfRule type="containsText" dxfId="100" priority="6" operator="containsText" text="VALOR MAXIMO">
      <formula>NOT(ISERROR(SEARCH("VALOR MAXIMO",D120)))</formula>
    </cfRule>
  </conditionalFormatting>
  <conditionalFormatting sqref="D121:E121">
    <cfRule type="containsText" dxfId="99" priority="5" operator="containsText" text="VALOR MAXIMO">
      <formula>NOT(ISERROR(SEARCH("VALOR MAXIMO",D121)))</formula>
    </cfRule>
  </conditionalFormatting>
  <conditionalFormatting sqref="D100:E100 D102:E102 D104:E104 D106:E106">
    <cfRule type="containsText" dxfId="98" priority="4" operator="containsText" text="VALOR MAXIMO">
      <formula>NOT(ISERROR(SEARCH("VALOR MAXIMO",D100)))</formula>
    </cfRule>
  </conditionalFormatting>
  <conditionalFormatting sqref="D101:E101 D103:E103 D105:E105">
    <cfRule type="containsText" dxfId="97" priority="3" operator="containsText" text="VALOR MAXIMO">
      <formula>NOT(ISERROR(SEARCH("VALOR MAXIMO",D101)))</formula>
    </cfRule>
  </conditionalFormatting>
  <conditionalFormatting sqref="D112:E112 D114:E114 D116:E116 D118:E118">
    <cfRule type="containsText" dxfId="96" priority="2" operator="containsText" text="VALOR MAXIMO">
      <formula>NOT(ISERROR(SEARCH("VALOR MAXIMO",D112)))</formula>
    </cfRule>
  </conditionalFormatting>
  <conditionalFormatting sqref="D113:E113 D115:E115 D117:E117">
    <cfRule type="containsText" dxfId="95" priority="1" operator="containsText" text="VALOR MAXIMO">
      <formula>NOT(ISERROR(SEARCH("VALOR MAXIMO",D113)))</formula>
    </cfRule>
  </conditionalFormatting>
  <pageMargins left="0.7" right="0.7" top="0.75" bottom="0.75" header="0.3" footer="0.3"/>
  <pageSetup paperSize="9"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288"/>
  <sheetViews>
    <sheetView zoomScaleNormal="100" workbookViewId="0">
      <selection activeCell="B2" sqref="B2:H2"/>
    </sheetView>
  </sheetViews>
  <sheetFormatPr baseColWidth="10" defaultColWidth="11.42578125" defaultRowHeight="15" x14ac:dyDescent="0.25"/>
  <cols>
    <col min="1" max="1" width="3.28515625" style="127" customWidth="1"/>
    <col min="2" max="2" width="25.7109375" style="127" customWidth="1"/>
    <col min="3" max="3" width="28.85546875" style="127" customWidth="1"/>
    <col min="4" max="4" width="25.140625" style="127" customWidth="1"/>
    <col min="5" max="5" width="26.42578125" style="127" customWidth="1"/>
    <col min="6" max="6" width="19.140625" style="127" customWidth="1"/>
    <col min="7" max="7" width="15.85546875" style="127" customWidth="1"/>
    <col min="8" max="8" width="16.140625" style="127" customWidth="1"/>
    <col min="9" max="9" width="9.28515625" style="127" customWidth="1"/>
    <col min="10" max="10" width="6" style="127" customWidth="1"/>
    <col min="11" max="11" width="9.85546875" style="127" customWidth="1"/>
    <col min="12" max="12" width="12.42578125" style="127" customWidth="1"/>
    <col min="13" max="16384" width="11.42578125" style="127"/>
  </cols>
  <sheetData>
    <row r="1" spans="2:11" ht="15.75" thickBot="1" x14ac:dyDescent="0.3"/>
    <row r="2" spans="2:11" ht="21.75" thickBot="1" x14ac:dyDescent="0.4">
      <c r="B2" s="210" t="s">
        <v>91</v>
      </c>
      <c r="C2" s="211"/>
      <c r="D2" s="211"/>
      <c r="E2" s="211"/>
      <c r="F2" s="211"/>
      <c r="G2" s="211"/>
      <c r="H2" s="212"/>
    </row>
    <row r="3" spans="2:11" ht="21.75" thickBot="1" x14ac:dyDescent="0.4">
      <c r="B3" s="16"/>
      <c r="C3" s="16"/>
      <c r="D3" s="16"/>
      <c r="E3" s="16"/>
      <c r="F3" s="16"/>
      <c r="G3" s="16"/>
      <c r="H3" s="16"/>
    </row>
    <row r="4" spans="2:11" ht="24" thickBot="1" x14ac:dyDescent="0.4">
      <c r="B4" s="17" t="s">
        <v>15</v>
      </c>
      <c r="C4" s="61"/>
      <c r="D4" s="16"/>
      <c r="E4" s="219" t="s">
        <v>17</v>
      </c>
      <c r="F4" s="220"/>
      <c r="G4" s="221"/>
      <c r="H4" s="56">
        <f>H8+I59+I243+F283+D288</f>
        <v>0</v>
      </c>
    </row>
    <row r="6" spans="2:11" ht="21" x14ac:dyDescent="0.35">
      <c r="B6" s="17" t="s">
        <v>16</v>
      </c>
      <c r="C6" s="229"/>
      <c r="D6" s="230"/>
      <c r="E6" s="230"/>
      <c r="F6" s="231"/>
      <c r="G6" s="16"/>
      <c r="H6" s="16"/>
    </row>
    <row r="7" spans="2:11" ht="15.75" thickBot="1" x14ac:dyDescent="0.3">
      <c r="H7" s="225" t="str">
        <f>IF(H8&gt;=15,"VALOR MAXIMO","VALOR")</f>
        <v>VALOR</v>
      </c>
      <c r="I7" s="226"/>
    </row>
    <row r="8" spans="2:11" ht="19.5" thickBot="1" x14ac:dyDescent="0.35">
      <c r="B8" s="41" t="s">
        <v>53</v>
      </c>
      <c r="C8" s="8"/>
      <c r="F8" s="39" t="s">
        <v>7</v>
      </c>
      <c r="G8" s="38">
        <f>H49+E52</f>
        <v>0</v>
      </c>
      <c r="H8" s="183">
        <f>IF(G8&gt;=15,"15",G8)</f>
        <v>0</v>
      </c>
      <c r="I8" s="184"/>
    </row>
    <row r="9" spans="2:11" ht="10.9" customHeight="1" x14ac:dyDescent="0.25"/>
    <row r="10" spans="2:11" x14ac:dyDescent="0.25">
      <c r="B10" s="159" t="s">
        <v>54</v>
      </c>
      <c r="C10" s="94" t="s">
        <v>26</v>
      </c>
      <c r="D10" s="4" t="s">
        <v>27</v>
      </c>
      <c r="E10" s="94" t="s">
        <v>34</v>
      </c>
      <c r="F10" s="94" t="s">
        <v>2</v>
      </c>
      <c r="G10" s="26"/>
      <c r="I10" s="234" t="s">
        <v>32</v>
      </c>
      <c r="J10" s="235"/>
      <c r="K10" s="236"/>
    </row>
    <row r="11" spans="2:11" x14ac:dyDescent="0.25">
      <c r="B11" s="172" t="s">
        <v>0</v>
      </c>
      <c r="C11" s="131"/>
      <c r="D11" s="131"/>
      <c r="E11" s="33">
        <f>J11</f>
        <v>0</v>
      </c>
      <c r="F11" s="94">
        <v>6.6000000000000003E-2</v>
      </c>
      <c r="G11" s="28">
        <f>F11*E11</f>
        <v>0</v>
      </c>
      <c r="I11" s="22">
        <f>IF((D11-C11)=0,0, (D11+1-C11)/30)</f>
        <v>0</v>
      </c>
      <c r="J11" s="27">
        <f>INT(I11)</f>
        <v>0</v>
      </c>
      <c r="K11" s="24">
        <f>I11-J11</f>
        <v>0</v>
      </c>
    </row>
    <row r="12" spans="2:11" x14ac:dyDescent="0.25">
      <c r="B12" s="173"/>
      <c r="C12" s="131"/>
      <c r="D12" s="131"/>
      <c r="E12" s="33">
        <f>J12</f>
        <v>0</v>
      </c>
      <c r="F12" s="94">
        <v>6.6000000000000003E-2</v>
      </c>
      <c r="G12" s="28">
        <f>F12*E12</f>
        <v>0</v>
      </c>
      <c r="I12" s="22">
        <f t="shared" ref="I12:I43" si="0">IF((D12-C12)=0,0, (D12+1-C12)/30)</f>
        <v>0</v>
      </c>
      <c r="J12" s="27">
        <f t="shared" ref="J12:J25" si="1">INT(I12)</f>
        <v>0</v>
      </c>
      <c r="K12" s="24">
        <f t="shared" ref="K12:K25" si="2">I12-J12</f>
        <v>0</v>
      </c>
    </row>
    <row r="13" spans="2:11" x14ac:dyDescent="0.25">
      <c r="B13" s="173"/>
      <c r="C13" s="131"/>
      <c r="D13" s="131"/>
      <c r="E13" s="33">
        <f t="shared" ref="E13:E22" si="3">J13</f>
        <v>0</v>
      </c>
      <c r="F13" s="94">
        <v>6.6000000000000003E-2</v>
      </c>
      <c r="G13" s="28">
        <f t="shared" ref="G13:G22" si="4">F13*E13</f>
        <v>0</v>
      </c>
      <c r="I13" s="22">
        <f t="shared" si="0"/>
        <v>0</v>
      </c>
      <c r="J13" s="27">
        <f t="shared" si="1"/>
        <v>0</v>
      </c>
      <c r="K13" s="24">
        <f t="shared" si="2"/>
        <v>0</v>
      </c>
    </row>
    <row r="14" spans="2:11" x14ac:dyDescent="0.25">
      <c r="B14" s="173"/>
      <c r="C14" s="131"/>
      <c r="D14" s="131"/>
      <c r="E14" s="33">
        <f t="shared" si="3"/>
        <v>0</v>
      </c>
      <c r="F14" s="94">
        <v>6.6000000000000003E-2</v>
      </c>
      <c r="G14" s="28">
        <f t="shared" si="4"/>
        <v>0</v>
      </c>
      <c r="I14" s="22">
        <f t="shared" si="0"/>
        <v>0</v>
      </c>
      <c r="J14" s="27">
        <f t="shared" si="1"/>
        <v>0</v>
      </c>
      <c r="K14" s="24">
        <f t="shared" si="2"/>
        <v>0</v>
      </c>
    </row>
    <row r="15" spans="2:11" x14ac:dyDescent="0.25">
      <c r="B15" s="173"/>
      <c r="C15" s="131"/>
      <c r="D15" s="131"/>
      <c r="E15" s="33">
        <f t="shared" si="3"/>
        <v>0</v>
      </c>
      <c r="F15" s="94">
        <v>6.6000000000000003E-2</v>
      </c>
      <c r="G15" s="28">
        <f t="shared" si="4"/>
        <v>0</v>
      </c>
      <c r="I15" s="22">
        <f t="shared" ref="I15:I18" si="5">IF((D15-C15)=0,0, (D15+1-C15)/30)</f>
        <v>0</v>
      </c>
      <c r="J15" s="27">
        <f t="shared" ref="J15:J18" si="6">INT(I15)</f>
        <v>0</v>
      </c>
      <c r="K15" s="24">
        <f t="shared" ref="K15:K18" si="7">I15-J15</f>
        <v>0</v>
      </c>
    </row>
    <row r="16" spans="2:11" x14ac:dyDescent="0.25">
      <c r="B16" s="173"/>
      <c r="C16" s="131"/>
      <c r="D16" s="131"/>
      <c r="E16" s="33">
        <f t="shared" ref="E16:E18" si="8">J16</f>
        <v>0</v>
      </c>
      <c r="F16" s="94">
        <v>6.6000000000000003E-2</v>
      </c>
      <c r="G16" s="28">
        <f t="shared" ref="G16:G18" si="9">F16*E16</f>
        <v>0</v>
      </c>
      <c r="I16" s="22">
        <f t="shared" si="5"/>
        <v>0</v>
      </c>
      <c r="J16" s="27">
        <f t="shared" si="6"/>
        <v>0</v>
      </c>
      <c r="K16" s="24">
        <f t="shared" si="7"/>
        <v>0</v>
      </c>
    </row>
    <row r="17" spans="2:11" x14ac:dyDescent="0.25">
      <c r="B17" s="173"/>
      <c r="C17" s="131"/>
      <c r="D17" s="131"/>
      <c r="E17" s="33">
        <f t="shared" si="8"/>
        <v>0</v>
      </c>
      <c r="F17" s="94">
        <v>6.6000000000000003E-2</v>
      </c>
      <c r="G17" s="28">
        <f t="shared" si="9"/>
        <v>0</v>
      </c>
      <c r="I17" s="22">
        <f t="shared" si="5"/>
        <v>0</v>
      </c>
      <c r="J17" s="27">
        <f t="shared" si="6"/>
        <v>0</v>
      </c>
      <c r="K17" s="24">
        <f t="shared" si="7"/>
        <v>0</v>
      </c>
    </row>
    <row r="18" spans="2:11" x14ac:dyDescent="0.25">
      <c r="B18" s="173"/>
      <c r="C18" s="131"/>
      <c r="D18" s="131"/>
      <c r="E18" s="33">
        <f t="shared" si="8"/>
        <v>0</v>
      </c>
      <c r="F18" s="94">
        <v>6.6000000000000003E-2</v>
      </c>
      <c r="G18" s="28">
        <f t="shared" si="9"/>
        <v>0</v>
      </c>
      <c r="I18" s="22">
        <f t="shared" si="5"/>
        <v>0</v>
      </c>
      <c r="J18" s="27">
        <f t="shared" si="6"/>
        <v>0</v>
      </c>
      <c r="K18" s="24">
        <f t="shared" si="7"/>
        <v>0</v>
      </c>
    </row>
    <row r="19" spans="2:11" x14ac:dyDescent="0.25">
      <c r="B19" s="173"/>
      <c r="C19" s="131"/>
      <c r="D19" s="131"/>
      <c r="E19" s="33">
        <f t="shared" si="3"/>
        <v>0</v>
      </c>
      <c r="F19" s="94">
        <v>6.6000000000000003E-2</v>
      </c>
      <c r="G19" s="28">
        <f t="shared" si="4"/>
        <v>0</v>
      </c>
      <c r="I19" s="22">
        <f t="shared" si="0"/>
        <v>0</v>
      </c>
      <c r="J19" s="27">
        <f t="shared" si="1"/>
        <v>0</v>
      </c>
      <c r="K19" s="24">
        <f t="shared" si="2"/>
        <v>0</v>
      </c>
    </row>
    <row r="20" spans="2:11" x14ac:dyDescent="0.25">
      <c r="B20" s="173"/>
      <c r="C20" s="131"/>
      <c r="D20" s="131"/>
      <c r="E20" s="33">
        <f t="shared" si="3"/>
        <v>0</v>
      </c>
      <c r="F20" s="94">
        <v>6.6000000000000003E-2</v>
      </c>
      <c r="G20" s="28">
        <f t="shared" si="4"/>
        <v>0</v>
      </c>
      <c r="I20" s="22">
        <f t="shared" si="0"/>
        <v>0</v>
      </c>
      <c r="J20" s="27">
        <f t="shared" si="1"/>
        <v>0</v>
      </c>
      <c r="K20" s="24">
        <f t="shared" si="2"/>
        <v>0</v>
      </c>
    </row>
    <row r="21" spans="2:11" x14ac:dyDescent="0.25">
      <c r="B21" s="173"/>
      <c r="C21" s="131"/>
      <c r="D21" s="131"/>
      <c r="E21" s="33">
        <f t="shared" si="3"/>
        <v>0</v>
      </c>
      <c r="F21" s="94">
        <v>6.6000000000000003E-2</v>
      </c>
      <c r="G21" s="28">
        <f t="shared" si="4"/>
        <v>0</v>
      </c>
      <c r="I21" s="22">
        <f t="shared" si="0"/>
        <v>0</v>
      </c>
      <c r="J21" s="27">
        <f t="shared" si="1"/>
        <v>0</v>
      </c>
      <c r="K21" s="24">
        <f t="shared" si="2"/>
        <v>0</v>
      </c>
    </row>
    <row r="22" spans="2:11" x14ac:dyDescent="0.25">
      <c r="B22" s="173"/>
      <c r="C22" s="131"/>
      <c r="D22" s="131"/>
      <c r="E22" s="33">
        <f t="shared" si="3"/>
        <v>0</v>
      </c>
      <c r="F22" s="94">
        <v>6.6000000000000003E-2</v>
      </c>
      <c r="G22" s="28">
        <f t="shared" si="4"/>
        <v>0</v>
      </c>
      <c r="I22" s="22">
        <f t="shared" si="0"/>
        <v>0</v>
      </c>
      <c r="J22" s="27">
        <f t="shared" si="1"/>
        <v>0</v>
      </c>
      <c r="K22" s="24">
        <f t="shared" si="2"/>
        <v>0</v>
      </c>
    </row>
    <row r="23" spans="2:11" x14ac:dyDescent="0.25">
      <c r="B23" s="173"/>
      <c r="C23" s="131"/>
      <c r="D23" s="131"/>
      <c r="E23" s="33">
        <f>J23</f>
        <v>0</v>
      </c>
      <c r="F23" s="94">
        <v>6.6000000000000003E-2</v>
      </c>
      <c r="G23" s="28">
        <f>F23*E23</f>
        <v>0</v>
      </c>
      <c r="I23" s="22">
        <f t="shared" si="0"/>
        <v>0</v>
      </c>
      <c r="J23" s="27">
        <f t="shared" si="1"/>
        <v>0</v>
      </c>
      <c r="K23" s="24">
        <f t="shared" si="2"/>
        <v>0</v>
      </c>
    </row>
    <row r="24" spans="2:11" x14ac:dyDescent="0.25">
      <c r="B24" s="173"/>
      <c r="C24" s="131"/>
      <c r="D24" s="131"/>
      <c r="E24" s="33">
        <f>J24</f>
        <v>0</v>
      </c>
      <c r="F24" s="94">
        <v>6.6000000000000003E-2</v>
      </c>
      <c r="G24" s="28">
        <f>F24*E24</f>
        <v>0</v>
      </c>
      <c r="I24" s="22">
        <f t="shared" si="0"/>
        <v>0</v>
      </c>
      <c r="J24" s="27">
        <f t="shared" si="1"/>
        <v>0</v>
      </c>
      <c r="K24" s="24">
        <f t="shared" si="2"/>
        <v>0</v>
      </c>
    </row>
    <row r="25" spans="2:11" ht="15.75" thickBot="1" x14ac:dyDescent="0.3">
      <c r="B25" s="174"/>
      <c r="C25" s="131"/>
      <c r="D25" s="131"/>
      <c r="E25" s="33">
        <f>J25</f>
        <v>0</v>
      </c>
      <c r="F25" s="94">
        <v>6.6000000000000003E-2</v>
      </c>
      <c r="G25" s="28">
        <f>F25*E25</f>
        <v>0</v>
      </c>
      <c r="I25" s="22">
        <f t="shared" si="0"/>
        <v>0</v>
      </c>
      <c r="J25" s="27">
        <f t="shared" si="1"/>
        <v>0</v>
      </c>
      <c r="K25" s="24">
        <f t="shared" si="2"/>
        <v>0</v>
      </c>
    </row>
    <row r="26" spans="2:11" ht="15.75" thickBot="1" x14ac:dyDescent="0.3">
      <c r="B26" s="20"/>
      <c r="C26" s="21"/>
      <c r="D26" s="57" t="s">
        <v>35</v>
      </c>
      <c r="E26" s="36">
        <f>SUM(E11:E25)</f>
        <v>0</v>
      </c>
      <c r="F26" s="34" t="s">
        <v>28</v>
      </c>
      <c r="G26" s="35">
        <f>SUM(G11:G25)</f>
        <v>0</v>
      </c>
      <c r="I26" s="22"/>
      <c r="J26" s="22"/>
      <c r="K26" s="29">
        <f>SUM(K11:K25)</f>
        <v>0</v>
      </c>
    </row>
    <row r="27" spans="2:11" ht="15" customHeight="1" thickBot="1" x14ac:dyDescent="0.3">
      <c r="B27" s="175" t="s">
        <v>30</v>
      </c>
      <c r="C27" s="175"/>
      <c r="D27" s="176"/>
      <c r="E27" s="46">
        <f>ROUNDDOWN(SUM(K11:K25),0)</f>
        <v>0</v>
      </c>
      <c r="F27" s="91" t="s">
        <v>28</v>
      </c>
      <c r="G27" s="92">
        <f>ROUNDDOWN(SUM(K11:K25),0)*F11</f>
        <v>0</v>
      </c>
      <c r="H27" s="135" t="str">
        <f>IF(H28&gt;=12,"VALOR MAXIMO","VALOR")</f>
        <v>VALOR</v>
      </c>
      <c r="I27" s="22"/>
      <c r="J27" s="22"/>
    </row>
    <row r="28" spans="2:11" ht="15" customHeight="1" thickBot="1" x14ac:dyDescent="0.3">
      <c r="B28" s="1"/>
      <c r="F28" s="232" t="s">
        <v>39</v>
      </c>
      <c r="G28" s="233"/>
      <c r="H28" s="125">
        <f>G26+G27</f>
        <v>0</v>
      </c>
      <c r="I28" s="22"/>
    </row>
    <row r="29" spans="2:11" ht="15" customHeight="1" x14ac:dyDescent="0.25">
      <c r="B29" s="222" t="s">
        <v>55</v>
      </c>
      <c r="C29" s="131"/>
      <c r="D29" s="131"/>
      <c r="E29" s="33">
        <f>J29</f>
        <v>0</v>
      </c>
      <c r="F29" s="117">
        <v>3.3000000000000002E-2</v>
      </c>
      <c r="G29" s="80">
        <f>F29*ROUND(E29,0)</f>
        <v>0</v>
      </c>
      <c r="I29" s="22">
        <f t="shared" si="0"/>
        <v>0</v>
      </c>
      <c r="J29" s="27">
        <f>INT(I29)</f>
        <v>0</v>
      </c>
      <c r="K29" s="24">
        <f>I29-J29</f>
        <v>0</v>
      </c>
    </row>
    <row r="30" spans="2:11" x14ac:dyDescent="0.25">
      <c r="B30" s="223"/>
      <c r="C30" s="131"/>
      <c r="D30" s="131"/>
      <c r="E30" s="33">
        <f>J30</f>
        <v>0</v>
      </c>
      <c r="F30" s="117">
        <v>3.3000000000000002E-2</v>
      </c>
      <c r="G30" s="28">
        <f t="shared" ref="G30:G43" si="10">F30*ROUND(E30,0)</f>
        <v>0</v>
      </c>
      <c r="I30" s="22">
        <f t="shared" si="0"/>
        <v>0</v>
      </c>
      <c r="J30" s="27">
        <f t="shared" ref="J30:J43" si="11">INT(I30)</f>
        <v>0</v>
      </c>
      <c r="K30" s="24">
        <f t="shared" ref="K30:K43" si="12">I30-J30</f>
        <v>0</v>
      </c>
    </row>
    <row r="31" spans="2:11" x14ac:dyDescent="0.25">
      <c r="B31" s="223"/>
      <c r="C31" s="131"/>
      <c r="D31" s="131"/>
      <c r="E31" s="33">
        <f t="shared" ref="E31:E35" si="13">J31</f>
        <v>0</v>
      </c>
      <c r="F31" s="117">
        <v>3.3000000000000002E-2</v>
      </c>
      <c r="G31" s="80">
        <f t="shared" si="10"/>
        <v>0</v>
      </c>
      <c r="I31" s="22">
        <f t="shared" ref="I31:I35" si="14">IF((D31-C31)=0,0, (D31+1-C31)/30)</f>
        <v>0</v>
      </c>
      <c r="J31" s="27">
        <f t="shared" si="11"/>
        <v>0</v>
      </c>
      <c r="K31" s="24">
        <f t="shared" si="12"/>
        <v>0</v>
      </c>
    </row>
    <row r="32" spans="2:11" x14ac:dyDescent="0.25">
      <c r="B32" s="223"/>
      <c r="C32" s="131"/>
      <c r="D32" s="131"/>
      <c r="E32" s="33">
        <f t="shared" si="13"/>
        <v>0</v>
      </c>
      <c r="F32" s="117">
        <v>3.3000000000000002E-2</v>
      </c>
      <c r="G32" s="28">
        <f t="shared" ref="G32:G35" si="15">F32*ROUND(E32,0)</f>
        <v>0</v>
      </c>
      <c r="I32" s="22">
        <f t="shared" si="14"/>
        <v>0</v>
      </c>
      <c r="J32" s="27">
        <f t="shared" ref="J32:J35" si="16">INT(I32)</f>
        <v>0</v>
      </c>
      <c r="K32" s="24">
        <f t="shared" ref="K32:K35" si="17">I32-J32</f>
        <v>0</v>
      </c>
    </row>
    <row r="33" spans="2:11" x14ac:dyDescent="0.25">
      <c r="B33" s="223"/>
      <c r="C33" s="131"/>
      <c r="D33" s="131"/>
      <c r="E33" s="33">
        <f t="shared" si="13"/>
        <v>0</v>
      </c>
      <c r="F33" s="117">
        <v>3.3000000000000002E-2</v>
      </c>
      <c r="G33" s="80">
        <f t="shared" si="15"/>
        <v>0</v>
      </c>
      <c r="I33" s="22">
        <f t="shared" si="14"/>
        <v>0</v>
      </c>
      <c r="J33" s="27">
        <f t="shared" si="16"/>
        <v>0</v>
      </c>
      <c r="K33" s="24">
        <f t="shared" si="17"/>
        <v>0</v>
      </c>
    </row>
    <row r="34" spans="2:11" x14ac:dyDescent="0.25">
      <c r="B34" s="223"/>
      <c r="C34" s="131"/>
      <c r="D34" s="131"/>
      <c r="E34" s="33">
        <f t="shared" si="13"/>
        <v>0</v>
      </c>
      <c r="F34" s="117">
        <v>3.3000000000000002E-2</v>
      </c>
      <c r="G34" s="28">
        <f t="shared" si="15"/>
        <v>0</v>
      </c>
      <c r="I34" s="22">
        <f t="shared" si="14"/>
        <v>0</v>
      </c>
      <c r="J34" s="27">
        <f t="shared" si="16"/>
        <v>0</v>
      </c>
      <c r="K34" s="24">
        <f t="shared" si="17"/>
        <v>0</v>
      </c>
    </row>
    <row r="35" spans="2:11" x14ac:dyDescent="0.25">
      <c r="B35" s="223"/>
      <c r="C35" s="131"/>
      <c r="D35" s="131"/>
      <c r="E35" s="33">
        <f t="shared" si="13"/>
        <v>0</v>
      </c>
      <c r="F35" s="117">
        <v>3.3000000000000002E-2</v>
      </c>
      <c r="G35" s="80">
        <f t="shared" si="15"/>
        <v>0</v>
      </c>
      <c r="I35" s="22">
        <f t="shared" si="14"/>
        <v>0</v>
      </c>
      <c r="J35" s="27">
        <f t="shared" si="16"/>
        <v>0</v>
      </c>
      <c r="K35" s="24">
        <f t="shared" si="17"/>
        <v>0</v>
      </c>
    </row>
    <row r="36" spans="2:11" x14ac:dyDescent="0.25">
      <c r="B36" s="223"/>
      <c r="C36" s="131"/>
      <c r="D36" s="131"/>
      <c r="E36" s="33">
        <f t="shared" ref="E36:E40" si="18">J36</f>
        <v>0</v>
      </c>
      <c r="F36" s="117">
        <v>3.3000000000000002E-2</v>
      </c>
      <c r="G36" s="80">
        <f t="shared" si="10"/>
        <v>0</v>
      </c>
      <c r="I36" s="22">
        <f t="shared" si="0"/>
        <v>0</v>
      </c>
      <c r="J36" s="27">
        <f t="shared" si="11"/>
        <v>0</v>
      </c>
      <c r="K36" s="24">
        <f t="shared" si="12"/>
        <v>0</v>
      </c>
    </row>
    <row r="37" spans="2:11" x14ac:dyDescent="0.25">
      <c r="B37" s="223"/>
      <c r="C37" s="131"/>
      <c r="D37" s="131"/>
      <c r="E37" s="33">
        <f t="shared" si="18"/>
        <v>0</v>
      </c>
      <c r="F37" s="117">
        <v>3.3000000000000002E-2</v>
      </c>
      <c r="G37" s="28">
        <f t="shared" si="10"/>
        <v>0</v>
      </c>
      <c r="I37" s="22">
        <f t="shared" si="0"/>
        <v>0</v>
      </c>
      <c r="J37" s="27">
        <f t="shared" si="11"/>
        <v>0</v>
      </c>
      <c r="K37" s="24">
        <f t="shared" si="12"/>
        <v>0</v>
      </c>
    </row>
    <row r="38" spans="2:11" x14ac:dyDescent="0.25">
      <c r="B38" s="223"/>
      <c r="C38" s="131"/>
      <c r="D38" s="131"/>
      <c r="E38" s="33">
        <f t="shared" si="18"/>
        <v>0</v>
      </c>
      <c r="F38" s="117">
        <v>3.3000000000000002E-2</v>
      </c>
      <c r="G38" s="80">
        <f t="shared" si="10"/>
        <v>0</v>
      </c>
      <c r="I38" s="22">
        <f t="shared" si="0"/>
        <v>0</v>
      </c>
      <c r="J38" s="27">
        <f t="shared" si="11"/>
        <v>0</v>
      </c>
      <c r="K38" s="24">
        <f t="shared" si="12"/>
        <v>0</v>
      </c>
    </row>
    <row r="39" spans="2:11" x14ac:dyDescent="0.25">
      <c r="B39" s="223"/>
      <c r="C39" s="131"/>
      <c r="D39" s="131"/>
      <c r="E39" s="33">
        <f t="shared" si="18"/>
        <v>0</v>
      </c>
      <c r="F39" s="117">
        <v>3.3000000000000002E-2</v>
      </c>
      <c r="G39" s="28">
        <f t="shared" si="10"/>
        <v>0</v>
      </c>
      <c r="I39" s="22">
        <f t="shared" si="0"/>
        <v>0</v>
      </c>
      <c r="J39" s="27">
        <f t="shared" si="11"/>
        <v>0</v>
      </c>
      <c r="K39" s="24">
        <f t="shared" si="12"/>
        <v>0</v>
      </c>
    </row>
    <row r="40" spans="2:11" x14ac:dyDescent="0.25">
      <c r="B40" s="223"/>
      <c r="C40" s="131"/>
      <c r="D40" s="131"/>
      <c r="E40" s="33">
        <f t="shared" si="18"/>
        <v>0</v>
      </c>
      <c r="F40" s="117">
        <v>3.3000000000000002E-2</v>
      </c>
      <c r="G40" s="80">
        <f t="shared" si="10"/>
        <v>0</v>
      </c>
      <c r="I40" s="22">
        <f t="shared" si="0"/>
        <v>0</v>
      </c>
      <c r="J40" s="27">
        <f t="shared" si="11"/>
        <v>0</v>
      </c>
      <c r="K40" s="24">
        <f t="shared" si="12"/>
        <v>0</v>
      </c>
    </row>
    <row r="41" spans="2:11" x14ac:dyDescent="0.25">
      <c r="B41" s="223"/>
      <c r="C41" s="131"/>
      <c r="D41" s="131"/>
      <c r="E41" s="33">
        <f>J41</f>
        <v>0</v>
      </c>
      <c r="F41" s="117">
        <v>3.3000000000000002E-2</v>
      </c>
      <c r="G41" s="28">
        <f t="shared" si="10"/>
        <v>0</v>
      </c>
      <c r="I41" s="22">
        <f t="shared" si="0"/>
        <v>0</v>
      </c>
      <c r="J41" s="27">
        <f t="shared" si="11"/>
        <v>0</v>
      </c>
      <c r="K41" s="24">
        <f t="shared" si="12"/>
        <v>0</v>
      </c>
    </row>
    <row r="42" spans="2:11" x14ac:dyDescent="0.25">
      <c r="B42" s="223"/>
      <c r="C42" s="131"/>
      <c r="D42" s="131"/>
      <c r="E42" s="33">
        <f>J42</f>
        <v>0</v>
      </c>
      <c r="F42" s="117">
        <v>3.3000000000000002E-2</v>
      </c>
      <c r="G42" s="28">
        <f t="shared" si="10"/>
        <v>0</v>
      </c>
      <c r="I42" s="22">
        <f t="shared" si="0"/>
        <v>0</v>
      </c>
      <c r="J42" s="27">
        <f t="shared" si="11"/>
        <v>0</v>
      </c>
      <c r="K42" s="24">
        <f t="shared" si="12"/>
        <v>0</v>
      </c>
    </row>
    <row r="43" spans="2:11" ht="15.75" thickBot="1" x14ac:dyDescent="0.3">
      <c r="B43" s="224"/>
      <c r="C43" s="131"/>
      <c r="D43" s="131"/>
      <c r="E43" s="33">
        <f>J43</f>
        <v>0</v>
      </c>
      <c r="F43" s="117">
        <v>3.3000000000000002E-2</v>
      </c>
      <c r="G43" s="28">
        <f t="shared" si="10"/>
        <v>0</v>
      </c>
      <c r="I43" s="22">
        <f t="shared" si="0"/>
        <v>0</v>
      </c>
      <c r="J43" s="27">
        <f t="shared" si="11"/>
        <v>0</v>
      </c>
      <c r="K43" s="24">
        <f t="shared" si="12"/>
        <v>0</v>
      </c>
    </row>
    <row r="44" spans="2:11" ht="15.75" thickBot="1" x14ac:dyDescent="0.3">
      <c r="B44" s="20"/>
      <c r="C44" s="21"/>
      <c r="D44" s="57" t="s">
        <v>35</v>
      </c>
      <c r="E44" s="36">
        <f>SUM(E29:E43)</f>
        <v>0</v>
      </c>
      <c r="F44" s="34" t="s">
        <v>28</v>
      </c>
      <c r="G44" s="35">
        <f>SUM(G29:G43)</f>
        <v>0</v>
      </c>
      <c r="K44" s="29">
        <f>SUM(K29:K43)</f>
        <v>0</v>
      </c>
    </row>
    <row r="45" spans="2:11" ht="15.75" thickBot="1" x14ac:dyDescent="0.3">
      <c r="B45" s="199" t="s">
        <v>30</v>
      </c>
      <c r="C45" s="199"/>
      <c r="D45" s="200"/>
      <c r="E45" s="86">
        <f>ROUNDDOWN(SUM(K29:K43),0)</f>
        <v>0</v>
      </c>
      <c r="F45" s="91" t="s">
        <v>28</v>
      </c>
      <c r="G45" s="83">
        <f>ROUNDDOWN(SUM(K29:K43),0)*F29</f>
        <v>0</v>
      </c>
      <c r="H45" s="135" t="str">
        <f>IF(H46&gt;=6,"VALOR MAXIMO","VALOR")</f>
        <v>VALOR</v>
      </c>
      <c r="I45" s="81"/>
    </row>
    <row r="46" spans="2:11" ht="15.75" thickBot="1" x14ac:dyDescent="0.3">
      <c r="B46" s="126"/>
      <c r="C46" s="126"/>
      <c r="D46" s="133"/>
      <c r="E46" s="179" t="s">
        <v>56</v>
      </c>
      <c r="F46" s="180"/>
      <c r="G46" s="136">
        <f>G44+G45</f>
        <v>0</v>
      </c>
      <c r="H46" s="134">
        <f>IF(G46&gt;=6,"6",G46)</f>
        <v>0</v>
      </c>
    </row>
    <row r="47" spans="2:11" x14ac:dyDescent="0.25">
      <c r="B47" s="126"/>
      <c r="C47" s="126"/>
      <c r="D47" s="133"/>
      <c r="E47" s="178"/>
      <c r="F47" s="178"/>
      <c r="G47" s="82"/>
    </row>
    <row r="48" spans="2:11" ht="15.75" thickBot="1" x14ac:dyDescent="0.3">
      <c r="B48" s="47"/>
      <c r="C48" s="47"/>
      <c r="D48" s="48"/>
      <c r="E48" s="47"/>
      <c r="F48" s="47"/>
      <c r="G48" s="48"/>
      <c r="H48" s="225" t="str">
        <f>IF(H49&gt;=12,"VALOR MAXIMO","VALOR")</f>
        <v>VALOR</v>
      </c>
      <c r="I48" s="226"/>
    </row>
    <row r="49" spans="2:11" ht="19.5" thickBot="1" x14ac:dyDescent="0.35">
      <c r="E49" s="76" t="s">
        <v>54</v>
      </c>
      <c r="F49" s="74" t="s">
        <v>29</v>
      </c>
      <c r="G49" s="25">
        <f>H28+H46</f>
        <v>0</v>
      </c>
      <c r="H49" s="183">
        <f>IF(G49&gt;=12,"12",G49)</f>
        <v>0</v>
      </c>
      <c r="I49" s="184"/>
    </row>
    <row r="50" spans="2:11" ht="18.75" x14ac:dyDescent="0.3">
      <c r="H50" s="164"/>
      <c r="I50" s="164"/>
    </row>
    <row r="51" spans="2:11" ht="15.75" thickBot="1" x14ac:dyDescent="0.3">
      <c r="E51" s="192" t="str">
        <f>IF(E52&gt;=3,"VALOR MAXIMO","VALOR")</f>
        <v>VALOR</v>
      </c>
      <c r="F51" s="193"/>
      <c r="G51" s="53"/>
    </row>
    <row r="52" spans="2:11" ht="19.5" thickBot="1" x14ac:dyDescent="0.35">
      <c r="B52" s="216" t="s">
        <v>4</v>
      </c>
      <c r="C52" s="217"/>
      <c r="D52" s="62"/>
      <c r="E52" s="183">
        <f>IF(D52&gt;=3,"3",D52)</f>
        <v>0</v>
      </c>
      <c r="F52" s="184"/>
    </row>
    <row r="53" spans="2:11" ht="22.9" customHeight="1" x14ac:dyDescent="0.25">
      <c r="B53" s="218" t="s">
        <v>31</v>
      </c>
      <c r="C53" s="218"/>
      <c r="D53" s="1"/>
      <c r="E53" s="1"/>
    </row>
    <row r="54" spans="2:11" ht="27.6" customHeight="1" x14ac:dyDescent="0.25">
      <c r="B54" s="215" t="s">
        <v>57</v>
      </c>
      <c r="C54" s="215"/>
    </row>
    <row r="55" spans="2:11" ht="27.6" customHeight="1" x14ac:dyDescent="0.25">
      <c r="B55" s="215" t="s">
        <v>58</v>
      </c>
      <c r="C55" s="215"/>
    </row>
    <row r="56" spans="2:11" ht="26.45" customHeight="1" x14ac:dyDescent="0.25">
      <c r="B56" s="215" t="s">
        <v>1</v>
      </c>
      <c r="C56" s="215"/>
    </row>
    <row r="57" spans="2:11" ht="33.75" customHeight="1" thickBot="1" x14ac:dyDescent="0.3"/>
    <row r="58" spans="2:11" ht="15.75" thickBot="1" x14ac:dyDescent="0.3">
      <c r="B58" s="40" t="s">
        <v>88</v>
      </c>
      <c r="C58" s="9"/>
      <c r="D58" s="9"/>
      <c r="E58" s="9"/>
      <c r="F58" s="9"/>
      <c r="G58" s="10"/>
      <c r="I58" s="227" t="str">
        <f>IF(I59&gt;=22,"VALOR MAXIMO","VALOR")</f>
        <v>VALOR</v>
      </c>
      <c r="J58" s="228"/>
    </row>
    <row r="59" spans="2:11" ht="16.5" customHeight="1" thickBot="1" x14ac:dyDescent="0.35">
      <c r="F59" s="213" t="s">
        <v>8</v>
      </c>
      <c r="G59" s="214"/>
      <c r="H59" s="52">
        <f>I165+I239</f>
        <v>0</v>
      </c>
      <c r="I59" s="183">
        <f>IF(H59&gt;=22,"22",H59)</f>
        <v>0</v>
      </c>
      <c r="J59" s="184"/>
    </row>
    <row r="60" spans="2:11" x14ac:dyDescent="0.25">
      <c r="B60" s="11" t="s">
        <v>6</v>
      </c>
      <c r="C60" s="12"/>
    </row>
    <row r="61" spans="2:11" x14ac:dyDescent="0.25">
      <c r="D61" s="94" t="s">
        <v>26</v>
      </c>
      <c r="E61" s="4" t="s">
        <v>27</v>
      </c>
      <c r="F61" s="94" t="s">
        <v>34</v>
      </c>
      <c r="G61" s="94" t="s">
        <v>2</v>
      </c>
      <c r="H61" s="94"/>
      <c r="I61" s="234" t="s">
        <v>32</v>
      </c>
      <c r="J61" s="235"/>
      <c r="K61" s="236"/>
    </row>
    <row r="62" spans="2:11" x14ac:dyDescent="0.25">
      <c r="B62" s="169" t="s">
        <v>90</v>
      </c>
      <c r="C62" s="172" t="s">
        <v>86</v>
      </c>
      <c r="D62" s="131"/>
      <c r="E62" s="131"/>
      <c r="F62" s="33">
        <f>J62</f>
        <v>0</v>
      </c>
      <c r="G62" s="94">
        <v>0.30499999999999999</v>
      </c>
      <c r="H62" s="28">
        <f>G62*F62</f>
        <v>0</v>
      </c>
      <c r="I62" s="22">
        <f>IF((E62-D62)=0,0, (E62+1-D62)/30)</f>
        <v>0</v>
      </c>
      <c r="J62" s="27">
        <f>INT(I62)</f>
        <v>0</v>
      </c>
      <c r="K62" s="24">
        <f>I62-J62</f>
        <v>0</v>
      </c>
    </row>
    <row r="63" spans="2:11" x14ac:dyDescent="0.25">
      <c r="B63" s="170"/>
      <c r="C63" s="173"/>
      <c r="D63" s="131"/>
      <c r="E63" s="131"/>
      <c r="F63" s="33">
        <f t="shared" ref="F63:F76" si="19">J63</f>
        <v>0</v>
      </c>
      <c r="G63" s="94">
        <v>0.30499999999999999</v>
      </c>
      <c r="H63" s="28">
        <f>G63*F63</f>
        <v>0</v>
      </c>
      <c r="I63" s="22">
        <f t="shared" ref="I63:I127" si="20">IF((E63-D63)=0,0, (E63+1-D63)/30)</f>
        <v>0</v>
      </c>
      <c r="J63" s="27">
        <f t="shared" ref="J63:J76" si="21">INT(I63)</f>
        <v>0</v>
      </c>
      <c r="K63" s="24">
        <f t="shared" ref="K63:K76" si="22">I63-J63</f>
        <v>0</v>
      </c>
    </row>
    <row r="64" spans="2:11" x14ac:dyDescent="0.25">
      <c r="B64" s="170"/>
      <c r="C64" s="173"/>
      <c r="D64" s="131"/>
      <c r="E64" s="131"/>
      <c r="F64" s="33">
        <f t="shared" si="19"/>
        <v>0</v>
      </c>
      <c r="G64" s="94">
        <v>0.30499999999999999</v>
      </c>
      <c r="H64" s="28">
        <f t="shared" ref="H64:H73" si="23">G64*F64</f>
        <v>0</v>
      </c>
      <c r="I64" s="22">
        <f t="shared" si="20"/>
        <v>0</v>
      </c>
      <c r="J64" s="27">
        <f t="shared" si="21"/>
        <v>0</v>
      </c>
      <c r="K64" s="24">
        <f t="shared" si="22"/>
        <v>0</v>
      </c>
    </row>
    <row r="65" spans="2:11" x14ac:dyDescent="0.25">
      <c r="B65" s="170"/>
      <c r="C65" s="173"/>
      <c r="D65" s="131"/>
      <c r="E65" s="131"/>
      <c r="F65" s="33">
        <f t="shared" ref="F65:F73" si="24">J65</f>
        <v>0</v>
      </c>
      <c r="G65" s="94">
        <v>0.30499999999999999</v>
      </c>
      <c r="H65" s="28">
        <f t="shared" si="23"/>
        <v>0</v>
      </c>
      <c r="I65" s="22">
        <f t="shared" ref="I65:I73" si="25">IF((E65-D65)=0,0, (E65+1-D65)/30)</f>
        <v>0</v>
      </c>
      <c r="J65" s="27">
        <f t="shared" ref="J65:J73" si="26">INT(I65)</f>
        <v>0</v>
      </c>
      <c r="K65" s="24">
        <f t="shared" ref="K65:K73" si="27">I65-J65</f>
        <v>0</v>
      </c>
    </row>
    <row r="66" spans="2:11" x14ac:dyDescent="0.25">
      <c r="B66" s="170"/>
      <c r="C66" s="173"/>
      <c r="D66" s="131"/>
      <c r="E66" s="131"/>
      <c r="F66" s="33">
        <f t="shared" si="24"/>
        <v>0</v>
      </c>
      <c r="G66" s="94">
        <v>0.30499999999999999</v>
      </c>
      <c r="H66" s="28">
        <f t="shared" si="23"/>
        <v>0</v>
      </c>
      <c r="I66" s="22">
        <f t="shared" si="25"/>
        <v>0</v>
      </c>
      <c r="J66" s="27">
        <f t="shared" si="26"/>
        <v>0</v>
      </c>
      <c r="K66" s="24">
        <f t="shared" si="27"/>
        <v>0</v>
      </c>
    </row>
    <row r="67" spans="2:11" x14ac:dyDescent="0.25">
      <c r="B67" s="170"/>
      <c r="C67" s="173"/>
      <c r="D67" s="131"/>
      <c r="E67" s="131"/>
      <c r="F67" s="33">
        <f t="shared" si="24"/>
        <v>0</v>
      </c>
      <c r="G67" s="94">
        <v>0.30499999999999999</v>
      </c>
      <c r="H67" s="28">
        <f t="shared" si="23"/>
        <v>0</v>
      </c>
      <c r="I67" s="22">
        <f t="shared" si="25"/>
        <v>0</v>
      </c>
      <c r="J67" s="27">
        <f t="shared" si="26"/>
        <v>0</v>
      </c>
      <c r="K67" s="24">
        <f t="shared" si="27"/>
        <v>0</v>
      </c>
    </row>
    <row r="68" spans="2:11" x14ac:dyDescent="0.25">
      <c r="B68" s="170"/>
      <c r="C68" s="173"/>
      <c r="D68" s="131"/>
      <c r="E68" s="131"/>
      <c r="F68" s="33">
        <f t="shared" si="24"/>
        <v>0</v>
      </c>
      <c r="G68" s="94">
        <v>0.30499999999999999</v>
      </c>
      <c r="H68" s="28">
        <f t="shared" si="23"/>
        <v>0</v>
      </c>
      <c r="I68" s="22">
        <f t="shared" si="25"/>
        <v>0</v>
      </c>
      <c r="J68" s="27">
        <f t="shared" si="26"/>
        <v>0</v>
      </c>
      <c r="K68" s="24">
        <f t="shared" si="27"/>
        <v>0</v>
      </c>
    </row>
    <row r="69" spans="2:11" x14ac:dyDescent="0.25">
      <c r="B69" s="170"/>
      <c r="C69" s="173"/>
      <c r="D69" s="131"/>
      <c r="E69" s="131"/>
      <c r="F69" s="33">
        <f t="shared" si="24"/>
        <v>0</v>
      </c>
      <c r="G69" s="94">
        <v>0.30499999999999999</v>
      </c>
      <c r="H69" s="28">
        <f t="shared" si="23"/>
        <v>0</v>
      </c>
      <c r="I69" s="22">
        <f t="shared" si="25"/>
        <v>0</v>
      </c>
      <c r="J69" s="27">
        <f t="shared" si="26"/>
        <v>0</v>
      </c>
      <c r="K69" s="24">
        <f t="shared" si="27"/>
        <v>0</v>
      </c>
    </row>
    <row r="70" spans="2:11" x14ac:dyDescent="0.25">
      <c r="B70" s="170"/>
      <c r="C70" s="173"/>
      <c r="D70" s="131"/>
      <c r="E70" s="131"/>
      <c r="F70" s="33">
        <f t="shared" si="24"/>
        <v>0</v>
      </c>
      <c r="G70" s="94">
        <v>0.30499999999999999</v>
      </c>
      <c r="H70" s="28">
        <f t="shared" si="23"/>
        <v>0</v>
      </c>
      <c r="I70" s="22">
        <f t="shared" si="25"/>
        <v>0</v>
      </c>
      <c r="J70" s="27">
        <f t="shared" si="26"/>
        <v>0</v>
      </c>
      <c r="K70" s="24">
        <f t="shared" si="27"/>
        <v>0</v>
      </c>
    </row>
    <row r="71" spans="2:11" x14ac:dyDescent="0.25">
      <c r="B71" s="170"/>
      <c r="C71" s="173"/>
      <c r="D71" s="131"/>
      <c r="E71" s="131"/>
      <c r="F71" s="33">
        <f t="shared" si="24"/>
        <v>0</v>
      </c>
      <c r="G71" s="94">
        <v>0.30499999999999999</v>
      </c>
      <c r="H71" s="28">
        <f t="shared" si="23"/>
        <v>0</v>
      </c>
      <c r="I71" s="22">
        <f t="shared" si="25"/>
        <v>0</v>
      </c>
      <c r="J71" s="27">
        <f t="shared" si="26"/>
        <v>0</v>
      </c>
      <c r="K71" s="24">
        <f t="shared" si="27"/>
        <v>0</v>
      </c>
    </row>
    <row r="72" spans="2:11" x14ac:dyDescent="0.25">
      <c r="B72" s="170"/>
      <c r="C72" s="173"/>
      <c r="D72" s="131"/>
      <c r="E72" s="131"/>
      <c r="F72" s="33">
        <f t="shared" si="24"/>
        <v>0</v>
      </c>
      <c r="G72" s="94">
        <v>0.30499999999999999</v>
      </c>
      <c r="H72" s="28">
        <f t="shared" si="23"/>
        <v>0</v>
      </c>
      <c r="I72" s="22">
        <f t="shared" si="25"/>
        <v>0</v>
      </c>
      <c r="J72" s="27">
        <f t="shared" si="26"/>
        <v>0</v>
      </c>
      <c r="K72" s="24">
        <f t="shared" si="27"/>
        <v>0</v>
      </c>
    </row>
    <row r="73" spans="2:11" x14ac:dyDescent="0.25">
      <c r="B73" s="170"/>
      <c r="C73" s="173"/>
      <c r="D73" s="131"/>
      <c r="E73" s="131"/>
      <c r="F73" s="33">
        <f t="shared" si="24"/>
        <v>0</v>
      </c>
      <c r="G73" s="94">
        <v>0.30499999999999999</v>
      </c>
      <c r="H73" s="28">
        <f t="shared" si="23"/>
        <v>0</v>
      </c>
      <c r="I73" s="22">
        <f t="shared" si="25"/>
        <v>0</v>
      </c>
      <c r="J73" s="27">
        <f t="shared" si="26"/>
        <v>0</v>
      </c>
      <c r="K73" s="24">
        <f t="shared" si="27"/>
        <v>0</v>
      </c>
    </row>
    <row r="74" spans="2:11" x14ac:dyDescent="0.25">
      <c r="B74" s="170"/>
      <c r="C74" s="173"/>
      <c r="D74" s="131"/>
      <c r="E74" s="131"/>
      <c r="F74" s="33">
        <f t="shared" si="19"/>
        <v>0</v>
      </c>
      <c r="G74" s="94">
        <v>0.30499999999999999</v>
      </c>
      <c r="H74" s="28">
        <f>G74*F74</f>
        <v>0</v>
      </c>
      <c r="I74" s="22">
        <f t="shared" si="20"/>
        <v>0</v>
      </c>
      <c r="J74" s="27">
        <f t="shared" si="21"/>
        <v>0</v>
      </c>
      <c r="K74" s="24">
        <f t="shared" si="22"/>
        <v>0</v>
      </c>
    </row>
    <row r="75" spans="2:11" x14ac:dyDescent="0.25">
      <c r="B75" s="170"/>
      <c r="C75" s="173"/>
      <c r="D75" s="131"/>
      <c r="E75" s="131"/>
      <c r="F75" s="33">
        <f t="shared" si="19"/>
        <v>0</v>
      </c>
      <c r="G75" s="94">
        <v>0.30499999999999999</v>
      </c>
      <c r="H75" s="28">
        <f>G75*F75</f>
        <v>0</v>
      </c>
      <c r="I75" s="22">
        <f t="shared" si="20"/>
        <v>0</v>
      </c>
      <c r="J75" s="27">
        <f t="shared" si="21"/>
        <v>0</v>
      </c>
      <c r="K75" s="24">
        <f t="shared" si="22"/>
        <v>0</v>
      </c>
    </row>
    <row r="76" spans="2:11" ht="15.75" thickBot="1" x14ac:dyDescent="0.3">
      <c r="B76" s="170"/>
      <c r="C76" s="174"/>
      <c r="D76" s="131"/>
      <c r="E76" s="131"/>
      <c r="F76" s="33">
        <f t="shared" si="19"/>
        <v>0</v>
      </c>
      <c r="G76" s="94">
        <v>0.30499999999999999</v>
      </c>
      <c r="H76" s="28">
        <f>G76*F76</f>
        <v>0</v>
      </c>
      <c r="I76" s="22">
        <f t="shared" si="20"/>
        <v>0</v>
      </c>
      <c r="J76" s="27">
        <f t="shared" si="21"/>
        <v>0</v>
      </c>
      <c r="K76" s="24">
        <f t="shared" si="22"/>
        <v>0</v>
      </c>
    </row>
    <row r="77" spans="2:11" ht="15.75" thickBot="1" x14ac:dyDescent="0.3">
      <c r="B77" s="170"/>
      <c r="C77" s="102"/>
      <c r="D77" s="21"/>
      <c r="E77" s="57" t="s">
        <v>35</v>
      </c>
      <c r="F77" s="36">
        <f>SUM(F62:F76)</f>
        <v>0</v>
      </c>
      <c r="G77" s="34" t="s">
        <v>28</v>
      </c>
      <c r="H77" s="35">
        <f>SUM(H62:H76)</f>
        <v>0</v>
      </c>
      <c r="I77" s="22"/>
      <c r="J77" s="22"/>
      <c r="K77" s="29">
        <f>SUM(K62:K76)</f>
        <v>0</v>
      </c>
    </row>
    <row r="78" spans="2:11" x14ac:dyDescent="0.25">
      <c r="B78" s="170"/>
      <c r="C78" s="175" t="s">
        <v>30</v>
      </c>
      <c r="D78" s="175"/>
      <c r="E78" s="176"/>
      <c r="F78" s="46">
        <f>ROUNDDOWN(SUM(K62:K76),0)</f>
        <v>0</v>
      </c>
      <c r="G78" s="23" t="s">
        <v>28</v>
      </c>
      <c r="H78" s="37">
        <f>ROUNDDOWN(SUM(K62:K76),0)*G62</f>
        <v>0</v>
      </c>
      <c r="I78" s="22"/>
    </row>
    <row r="79" spans="2:11" x14ac:dyDescent="0.25">
      <c r="B79" s="170"/>
      <c r="C79" s="172" t="s">
        <v>82</v>
      </c>
      <c r="D79" s="131"/>
      <c r="E79" s="131"/>
      <c r="F79" s="33">
        <f>J79</f>
        <v>0</v>
      </c>
      <c r="G79" s="94">
        <v>0.23499999999999999</v>
      </c>
      <c r="H79" s="28">
        <f>G79*F79</f>
        <v>0</v>
      </c>
      <c r="I79" s="22">
        <f t="shared" si="20"/>
        <v>0</v>
      </c>
      <c r="J79" s="27">
        <f>INT(I79)</f>
        <v>0</v>
      </c>
      <c r="K79" s="24">
        <f>I79-J79</f>
        <v>0</v>
      </c>
    </row>
    <row r="80" spans="2:11" x14ac:dyDescent="0.25">
      <c r="B80" s="170"/>
      <c r="C80" s="173"/>
      <c r="D80" s="131"/>
      <c r="E80" s="131"/>
      <c r="F80" s="33">
        <f t="shared" ref="F80:F93" si="28">J80</f>
        <v>0</v>
      </c>
      <c r="G80" s="94">
        <v>0.23499999999999999</v>
      </c>
      <c r="H80" s="28">
        <f>G80*F80</f>
        <v>0</v>
      </c>
      <c r="I80" s="22">
        <f t="shared" si="20"/>
        <v>0</v>
      </c>
      <c r="J80" s="27">
        <f t="shared" ref="J80:J93" si="29">INT(I80)</f>
        <v>0</v>
      </c>
      <c r="K80" s="24">
        <f t="shared" ref="K80:K93" si="30">I80-J80</f>
        <v>0</v>
      </c>
    </row>
    <row r="81" spans="2:11" x14ac:dyDescent="0.25">
      <c r="B81" s="170"/>
      <c r="C81" s="173"/>
      <c r="D81" s="131"/>
      <c r="E81" s="131"/>
      <c r="F81" s="33">
        <f t="shared" si="28"/>
        <v>0</v>
      </c>
      <c r="G81" s="94">
        <v>0.23499999999999999</v>
      </c>
      <c r="H81" s="28">
        <f t="shared" ref="H81:H90" si="31">G81*F81</f>
        <v>0</v>
      </c>
      <c r="I81" s="22">
        <f t="shared" ref="I81:I90" si="32">IF((E81-D81)=0,0, (E81+1-D81)/30)</f>
        <v>0</v>
      </c>
      <c r="J81" s="27">
        <f t="shared" si="29"/>
        <v>0</v>
      </c>
      <c r="K81" s="24">
        <f t="shared" si="30"/>
        <v>0</v>
      </c>
    </row>
    <row r="82" spans="2:11" x14ac:dyDescent="0.25">
      <c r="B82" s="170"/>
      <c r="C82" s="173"/>
      <c r="D82" s="131"/>
      <c r="E82" s="131"/>
      <c r="F82" s="33">
        <f t="shared" ref="F82:F90" si="33">J82</f>
        <v>0</v>
      </c>
      <c r="G82" s="94">
        <v>0.23499999999999999</v>
      </c>
      <c r="H82" s="28">
        <f t="shared" si="31"/>
        <v>0</v>
      </c>
      <c r="I82" s="22">
        <f t="shared" si="32"/>
        <v>0</v>
      </c>
      <c r="J82" s="27">
        <f t="shared" ref="J82:J90" si="34">INT(I82)</f>
        <v>0</v>
      </c>
      <c r="K82" s="24">
        <f t="shared" ref="K82:K90" si="35">I82-J82</f>
        <v>0</v>
      </c>
    </row>
    <row r="83" spans="2:11" x14ac:dyDescent="0.25">
      <c r="B83" s="170"/>
      <c r="C83" s="173"/>
      <c r="D83" s="131"/>
      <c r="E83" s="131"/>
      <c r="F83" s="33">
        <f t="shared" si="33"/>
        <v>0</v>
      </c>
      <c r="G83" s="94">
        <v>0.23499999999999999</v>
      </c>
      <c r="H83" s="28">
        <f t="shared" si="31"/>
        <v>0</v>
      </c>
      <c r="I83" s="22">
        <f t="shared" si="32"/>
        <v>0</v>
      </c>
      <c r="J83" s="27">
        <f t="shared" si="34"/>
        <v>0</v>
      </c>
      <c r="K83" s="24">
        <f t="shared" si="35"/>
        <v>0</v>
      </c>
    </row>
    <row r="84" spans="2:11" x14ac:dyDescent="0.25">
      <c r="B84" s="170"/>
      <c r="C84" s="173"/>
      <c r="D84" s="131"/>
      <c r="E84" s="131"/>
      <c r="F84" s="33">
        <f t="shared" si="33"/>
        <v>0</v>
      </c>
      <c r="G84" s="94">
        <v>0.23499999999999999</v>
      </c>
      <c r="H84" s="28">
        <f t="shared" si="31"/>
        <v>0</v>
      </c>
      <c r="I84" s="22">
        <f t="shared" si="32"/>
        <v>0</v>
      </c>
      <c r="J84" s="27">
        <f t="shared" si="34"/>
        <v>0</v>
      </c>
      <c r="K84" s="24">
        <f t="shared" si="35"/>
        <v>0</v>
      </c>
    </row>
    <row r="85" spans="2:11" x14ac:dyDescent="0.25">
      <c r="B85" s="170"/>
      <c r="C85" s="173"/>
      <c r="D85" s="131"/>
      <c r="E85" s="131"/>
      <c r="F85" s="33">
        <f t="shared" si="33"/>
        <v>0</v>
      </c>
      <c r="G85" s="94">
        <v>0.23499999999999999</v>
      </c>
      <c r="H85" s="28">
        <f t="shared" si="31"/>
        <v>0</v>
      </c>
      <c r="I85" s="22">
        <f t="shared" si="32"/>
        <v>0</v>
      </c>
      <c r="J85" s="27">
        <f t="shared" si="34"/>
        <v>0</v>
      </c>
      <c r="K85" s="24">
        <f t="shared" si="35"/>
        <v>0</v>
      </c>
    </row>
    <row r="86" spans="2:11" x14ac:dyDescent="0.25">
      <c r="B86" s="170"/>
      <c r="C86" s="173"/>
      <c r="D86" s="131"/>
      <c r="E86" s="131"/>
      <c r="F86" s="33">
        <f t="shared" si="33"/>
        <v>0</v>
      </c>
      <c r="G86" s="94">
        <v>0.23499999999999999</v>
      </c>
      <c r="H86" s="28">
        <f t="shared" si="31"/>
        <v>0</v>
      </c>
      <c r="I86" s="22">
        <f t="shared" si="32"/>
        <v>0</v>
      </c>
      <c r="J86" s="27">
        <f t="shared" si="34"/>
        <v>0</v>
      </c>
      <c r="K86" s="24">
        <f t="shared" si="35"/>
        <v>0</v>
      </c>
    </row>
    <row r="87" spans="2:11" x14ac:dyDescent="0.25">
      <c r="B87" s="170"/>
      <c r="C87" s="173"/>
      <c r="D87" s="131"/>
      <c r="E87" s="131"/>
      <c r="F87" s="33">
        <f t="shared" si="33"/>
        <v>0</v>
      </c>
      <c r="G87" s="94">
        <v>0.23499999999999999</v>
      </c>
      <c r="H87" s="28">
        <f t="shared" si="31"/>
        <v>0</v>
      </c>
      <c r="I87" s="22">
        <f t="shared" si="32"/>
        <v>0</v>
      </c>
      <c r="J87" s="27">
        <f t="shared" si="34"/>
        <v>0</v>
      </c>
      <c r="K87" s="24">
        <f t="shared" si="35"/>
        <v>0</v>
      </c>
    </row>
    <row r="88" spans="2:11" x14ac:dyDescent="0.25">
      <c r="B88" s="170"/>
      <c r="C88" s="173"/>
      <c r="D88" s="131"/>
      <c r="E88" s="131"/>
      <c r="F88" s="33">
        <f t="shared" si="33"/>
        <v>0</v>
      </c>
      <c r="G88" s="94">
        <v>0.23499999999999999</v>
      </c>
      <c r="H88" s="28">
        <f t="shared" si="31"/>
        <v>0</v>
      </c>
      <c r="I88" s="22">
        <f t="shared" si="32"/>
        <v>0</v>
      </c>
      <c r="J88" s="27">
        <f t="shared" si="34"/>
        <v>0</v>
      </c>
      <c r="K88" s="24">
        <f t="shared" si="35"/>
        <v>0</v>
      </c>
    </row>
    <row r="89" spans="2:11" x14ac:dyDescent="0.25">
      <c r="B89" s="170"/>
      <c r="C89" s="173"/>
      <c r="D89" s="131"/>
      <c r="E89" s="131"/>
      <c r="F89" s="33">
        <f t="shared" si="33"/>
        <v>0</v>
      </c>
      <c r="G89" s="94">
        <v>0.23499999999999999</v>
      </c>
      <c r="H89" s="28">
        <f t="shared" si="31"/>
        <v>0</v>
      </c>
      <c r="I89" s="22">
        <f t="shared" si="32"/>
        <v>0</v>
      </c>
      <c r="J89" s="27">
        <f t="shared" si="34"/>
        <v>0</v>
      </c>
      <c r="K89" s="24">
        <f t="shared" si="35"/>
        <v>0</v>
      </c>
    </row>
    <row r="90" spans="2:11" x14ac:dyDescent="0.25">
      <c r="B90" s="170"/>
      <c r="C90" s="173"/>
      <c r="D90" s="131"/>
      <c r="E90" s="131"/>
      <c r="F90" s="33">
        <f t="shared" si="33"/>
        <v>0</v>
      </c>
      <c r="G90" s="94">
        <v>0.23499999999999999</v>
      </c>
      <c r="H90" s="28">
        <f t="shared" si="31"/>
        <v>0</v>
      </c>
      <c r="I90" s="22">
        <f t="shared" si="32"/>
        <v>0</v>
      </c>
      <c r="J90" s="27">
        <f t="shared" si="34"/>
        <v>0</v>
      </c>
      <c r="K90" s="24">
        <f t="shared" si="35"/>
        <v>0</v>
      </c>
    </row>
    <row r="91" spans="2:11" x14ac:dyDescent="0.25">
      <c r="B91" s="170"/>
      <c r="C91" s="173"/>
      <c r="D91" s="131"/>
      <c r="E91" s="131"/>
      <c r="F91" s="33">
        <f t="shared" si="28"/>
        <v>0</v>
      </c>
      <c r="G91" s="94">
        <v>0.23499999999999999</v>
      </c>
      <c r="H91" s="28">
        <f>G91*F91</f>
        <v>0</v>
      </c>
      <c r="I91" s="22">
        <f t="shared" si="20"/>
        <v>0</v>
      </c>
      <c r="J91" s="27">
        <f t="shared" si="29"/>
        <v>0</v>
      </c>
      <c r="K91" s="24">
        <f t="shared" si="30"/>
        <v>0</v>
      </c>
    </row>
    <row r="92" spans="2:11" x14ac:dyDescent="0.25">
      <c r="B92" s="170"/>
      <c r="C92" s="173"/>
      <c r="D92" s="131"/>
      <c r="E92" s="131"/>
      <c r="F92" s="33">
        <f t="shared" si="28"/>
        <v>0</v>
      </c>
      <c r="G92" s="94">
        <v>0.23499999999999999</v>
      </c>
      <c r="H92" s="28">
        <f>G92*F92</f>
        <v>0</v>
      </c>
      <c r="I92" s="22">
        <f t="shared" si="20"/>
        <v>0</v>
      </c>
      <c r="J92" s="27">
        <f t="shared" si="29"/>
        <v>0</v>
      </c>
      <c r="K92" s="24">
        <f t="shared" si="30"/>
        <v>0</v>
      </c>
    </row>
    <row r="93" spans="2:11" ht="15.75" thickBot="1" x14ac:dyDescent="0.3">
      <c r="B93" s="170"/>
      <c r="C93" s="165"/>
      <c r="D93" s="131"/>
      <c r="E93" s="131"/>
      <c r="F93" s="33">
        <f t="shared" si="28"/>
        <v>0</v>
      </c>
      <c r="G93" s="94">
        <v>0.23499999999999999</v>
      </c>
      <c r="H93" s="28">
        <f>G93*F93</f>
        <v>0</v>
      </c>
      <c r="I93" s="22">
        <f t="shared" si="20"/>
        <v>0</v>
      </c>
      <c r="J93" s="27">
        <f t="shared" si="29"/>
        <v>0</v>
      </c>
      <c r="K93" s="24">
        <f t="shared" si="30"/>
        <v>0</v>
      </c>
    </row>
    <row r="94" spans="2:11" ht="15.75" thickBot="1" x14ac:dyDescent="0.3">
      <c r="B94" s="170"/>
      <c r="C94" s="102"/>
      <c r="D94" s="21"/>
      <c r="E94" s="57" t="s">
        <v>35</v>
      </c>
      <c r="F94" s="36">
        <f>SUM(F79:F93)</f>
        <v>0</v>
      </c>
      <c r="G94" s="34" t="s">
        <v>28</v>
      </c>
      <c r="H94" s="35">
        <f>SUM(H79:H93)</f>
        <v>0</v>
      </c>
      <c r="I94" s="22"/>
      <c r="J94" s="22"/>
      <c r="K94" s="29">
        <f>SUM(K79:K93)</f>
        <v>0</v>
      </c>
    </row>
    <row r="95" spans="2:11" x14ac:dyDescent="0.25">
      <c r="B95" s="171"/>
      <c r="C95" s="175" t="s">
        <v>30</v>
      </c>
      <c r="D95" s="175"/>
      <c r="E95" s="176"/>
      <c r="F95" s="46">
        <f>ROUNDDOWN(SUM(K79:K93),0)</f>
        <v>0</v>
      </c>
      <c r="G95" s="23" t="s">
        <v>28</v>
      </c>
      <c r="H95" s="37">
        <f>ROUNDDOWN(SUM(K79:K93),0)*G79</f>
        <v>0</v>
      </c>
      <c r="I95" s="22"/>
    </row>
    <row r="96" spans="2:11" x14ac:dyDescent="0.25">
      <c r="B96" s="169" t="s">
        <v>37</v>
      </c>
      <c r="C96" s="172" t="s">
        <v>86</v>
      </c>
      <c r="D96" s="131"/>
      <c r="E96" s="131"/>
      <c r="F96" s="33">
        <f>J96</f>
        <v>0</v>
      </c>
      <c r="G96" s="94">
        <v>0.22900000000000001</v>
      </c>
      <c r="H96" s="28">
        <f>G96*F96</f>
        <v>0</v>
      </c>
      <c r="I96" s="22">
        <f t="shared" si="20"/>
        <v>0</v>
      </c>
      <c r="J96" s="27">
        <f>INT(I96)</f>
        <v>0</v>
      </c>
      <c r="K96" s="24">
        <f>I96-J96</f>
        <v>0</v>
      </c>
    </row>
    <row r="97" spans="2:11" x14ac:dyDescent="0.25">
      <c r="B97" s="170"/>
      <c r="C97" s="173"/>
      <c r="D97" s="131"/>
      <c r="E97" s="131"/>
      <c r="F97" s="33">
        <f>J97</f>
        <v>0</v>
      </c>
      <c r="G97" s="94">
        <v>0.22900000000000001</v>
      </c>
      <c r="H97" s="28">
        <f>G97*F97</f>
        <v>0</v>
      </c>
      <c r="I97" s="22">
        <f t="shared" si="20"/>
        <v>0</v>
      </c>
      <c r="J97" s="27">
        <f t="shared" ref="J97:J110" si="36">INT(I97)</f>
        <v>0</v>
      </c>
      <c r="K97" s="24">
        <f t="shared" ref="K97:K110" si="37">I97-J97</f>
        <v>0</v>
      </c>
    </row>
    <row r="98" spans="2:11" x14ac:dyDescent="0.25">
      <c r="B98" s="170"/>
      <c r="C98" s="173"/>
      <c r="D98" s="131"/>
      <c r="E98" s="131"/>
      <c r="F98" s="33">
        <f t="shared" ref="F98:F107" si="38">J98</f>
        <v>0</v>
      </c>
      <c r="G98" s="94">
        <v>0.22900000000000001</v>
      </c>
      <c r="H98" s="28">
        <f t="shared" ref="H98:H107" si="39">G98*F98</f>
        <v>0</v>
      </c>
      <c r="I98" s="22">
        <f t="shared" ref="I98:I107" si="40">IF((E98-D98)=0,0, (E98+1-D98)/30)</f>
        <v>0</v>
      </c>
      <c r="J98" s="27">
        <f t="shared" si="36"/>
        <v>0</v>
      </c>
      <c r="K98" s="24">
        <f t="shared" si="37"/>
        <v>0</v>
      </c>
    </row>
    <row r="99" spans="2:11" x14ac:dyDescent="0.25">
      <c r="B99" s="170"/>
      <c r="C99" s="173"/>
      <c r="D99" s="131"/>
      <c r="E99" s="131"/>
      <c r="F99" s="33">
        <f t="shared" si="38"/>
        <v>0</v>
      </c>
      <c r="G99" s="94">
        <v>0.22900000000000001</v>
      </c>
      <c r="H99" s="28">
        <f t="shared" si="39"/>
        <v>0</v>
      </c>
      <c r="I99" s="22">
        <f t="shared" si="40"/>
        <v>0</v>
      </c>
      <c r="J99" s="27">
        <f t="shared" ref="J99:J107" si="41">INT(I99)</f>
        <v>0</v>
      </c>
      <c r="K99" s="24">
        <f t="shared" ref="K99:K107" si="42">I99-J99</f>
        <v>0</v>
      </c>
    </row>
    <row r="100" spans="2:11" x14ac:dyDescent="0.25">
      <c r="B100" s="170"/>
      <c r="C100" s="173"/>
      <c r="D100" s="131"/>
      <c r="E100" s="131"/>
      <c r="F100" s="33">
        <f t="shared" si="38"/>
        <v>0</v>
      </c>
      <c r="G100" s="94">
        <v>0.22900000000000001</v>
      </c>
      <c r="H100" s="28">
        <f t="shared" si="39"/>
        <v>0</v>
      </c>
      <c r="I100" s="22">
        <f t="shared" si="40"/>
        <v>0</v>
      </c>
      <c r="J100" s="27">
        <f t="shared" si="41"/>
        <v>0</v>
      </c>
      <c r="K100" s="24">
        <f t="shared" si="42"/>
        <v>0</v>
      </c>
    </row>
    <row r="101" spans="2:11" x14ac:dyDescent="0.25">
      <c r="B101" s="170"/>
      <c r="C101" s="173"/>
      <c r="D101" s="131"/>
      <c r="E101" s="131"/>
      <c r="F101" s="33">
        <f t="shared" si="38"/>
        <v>0</v>
      </c>
      <c r="G101" s="94">
        <v>0.22900000000000001</v>
      </c>
      <c r="H101" s="28">
        <f t="shared" si="39"/>
        <v>0</v>
      </c>
      <c r="I101" s="22">
        <f t="shared" si="40"/>
        <v>0</v>
      </c>
      <c r="J101" s="27">
        <f t="shared" si="41"/>
        <v>0</v>
      </c>
      <c r="K101" s="24">
        <f t="shared" si="42"/>
        <v>0</v>
      </c>
    </row>
    <row r="102" spans="2:11" x14ac:dyDescent="0.25">
      <c r="B102" s="170"/>
      <c r="C102" s="173"/>
      <c r="D102" s="131"/>
      <c r="E102" s="131"/>
      <c r="F102" s="33">
        <f t="shared" si="38"/>
        <v>0</v>
      </c>
      <c r="G102" s="94">
        <v>0.22900000000000001</v>
      </c>
      <c r="H102" s="28">
        <f t="shared" si="39"/>
        <v>0</v>
      </c>
      <c r="I102" s="22">
        <f t="shared" si="40"/>
        <v>0</v>
      </c>
      <c r="J102" s="27">
        <f t="shared" si="41"/>
        <v>0</v>
      </c>
      <c r="K102" s="24">
        <f t="shared" si="42"/>
        <v>0</v>
      </c>
    </row>
    <row r="103" spans="2:11" x14ac:dyDescent="0.25">
      <c r="B103" s="170"/>
      <c r="C103" s="173"/>
      <c r="D103" s="131"/>
      <c r="E103" s="131"/>
      <c r="F103" s="33">
        <f t="shared" si="38"/>
        <v>0</v>
      </c>
      <c r="G103" s="94">
        <v>0.22900000000000001</v>
      </c>
      <c r="H103" s="28">
        <f t="shared" si="39"/>
        <v>0</v>
      </c>
      <c r="I103" s="22">
        <f t="shared" si="40"/>
        <v>0</v>
      </c>
      <c r="J103" s="27">
        <f t="shared" si="41"/>
        <v>0</v>
      </c>
      <c r="K103" s="24">
        <f t="shared" si="42"/>
        <v>0</v>
      </c>
    </row>
    <row r="104" spans="2:11" x14ac:dyDescent="0.25">
      <c r="B104" s="170"/>
      <c r="C104" s="173"/>
      <c r="D104" s="131"/>
      <c r="E104" s="131"/>
      <c r="F104" s="33">
        <f t="shared" si="38"/>
        <v>0</v>
      </c>
      <c r="G104" s="94">
        <v>0.22900000000000001</v>
      </c>
      <c r="H104" s="28">
        <f t="shared" si="39"/>
        <v>0</v>
      </c>
      <c r="I104" s="22">
        <f t="shared" si="40"/>
        <v>0</v>
      </c>
      <c r="J104" s="27">
        <f t="shared" si="41"/>
        <v>0</v>
      </c>
      <c r="K104" s="24">
        <f t="shared" si="42"/>
        <v>0</v>
      </c>
    </row>
    <row r="105" spans="2:11" x14ac:dyDescent="0.25">
      <c r="B105" s="170"/>
      <c r="C105" s="173"/>
      <c r="D105" s="131"/>
      <c r="E105" s="131"/>
      <c r="F105" s="33">
        <f t="shared" si="38"/>
        <v>0</v>
      </c>
      <c r="G105" s="94">
        <v>0.22900000000000001</v>
      </c>
      <c r="H105" s="28">
        <f t="shared" si="39"/>
        <v>0</v>
      </c>
      <c r="I105" s="22">
        <f t="shared" si="40"/>
        <v>0</v>
      </c>
      <c r="J105" s="27">
        <f t="shared" si="41"/>
        <v>0</v>
      </c>
      <c r="K105" s="24">
        <f t="shared" si="42"/>
        <v>0</v>
      </c>
    </row>
    <row r="106" spans="2:11" x14ac:dyDescent="0.25">
      <c r="B106" s="170"/>
      <c r="C106" s="173"/>
      <c r="D106" s="131"/>
      <c r="E106" s="131"/>
      <c r="F106" s="33">
        <f t="shared" si="38"/>
        <v>0</v>
      </c>
      <c r="G106" s="94">
        <v>0.22900000000000001</v>
      </c>
      <c r="H106" s="28">
        <f t="shared" si="39"/>
        <v>0</v>
      </c>
      <c r="I106" s="22">
        <f t="shared" si="40"/>
        <v>0</v>
      </c>
      <c r="J106" s="27">
        <f t="shared" si="41"/>
        <v>0</v>
      </c>
      <c r="K106" s="24">
        <f t="shared" si="42"/>
        <v>0</v>
      </c>
    </row>
    <row r="107" spans="2:11" x14ac:dyDescent="0.25">
      <c r="B107" s="170"/>
      <c r="C107" s="173"/>
      <c r="D107" s="131"/>
      <c r="E107" s="131"/>
      <c r="F107" s="33">
        <f t="shared" si="38"/>
        <v>0</v>
      </c>
      <c r="G107" s="94">
        <v>0.22900000000000001</v>
      </c>
      <c r="H107" s="28">
        <f t="shared" si="39"/>
        <v>0</v>
      </c>
      <c r="I107" s="22">
        <f t="shared" si="40"/>
        <v>0</v>
      </c>
      <c r="J107" s="27">
        <f t="shared" si="41"/>
        <v>0</v>
      </c>
      <c r="K107" s="24">
        <f t="shared" si="42"/>
        <v>0</v>
      </c>
    </row>
    <row r="108" spans="2:11" x14ac:dyDescent="0.25">
      <c r="B108" s="170"/>
      <c r="C108" s="173"/>
      <c r="D108" s="131"/>
      <c r="E108" s="131"/>
      <c r="F108" s="33">
        <f>J108</f>
        <v>0</v>
      </c>
      <c r="G108" s="94">
        <v>0.22900000000000001</v>
      </c>
      <c r="H108" s="28">
        <f>G108*F108</f>
        <v>0</v>
      </c>
      <c r="I108" s="22">
        <f t="shared" si="20"/>
        <v>0</v>
      </c>
      <c r="J108" s="27">
        <f t="shared" si="36"/>
        <v>0</v>
      </c>
      <c r="K108" s="24">
        <f t="shared" si="37"/>
        <v>0</v>
      </c>
    </row>
    <row r="109" spans="2:11" x14ac:dyDescent="0.25">
      <c r="B109" s="170"/>
      <c r="C109" s="173"/>
      <c r="D109" s="131"/>
      <c r="E109" s="131"/>
      <c r="F109" s="33">
        <f>J109</f>
        <v>0</v>
      </c>
      <c r="G109" s="94">
        <v>0.22900000000000001</v>
      </c>
      <c r="H109" s="28">
        <f>G109*F109</f>
        <v>0</v>
      </c>
      <c r="I109" s="22">
        <f t="shared" si="20"/>
        <v>0</v>
      </c>
      <c r="J109" s="27">
        <f t="shared" si="36"/>
        <v>0</v>
      </c>
      <c r="K109" s="24">
        <f t="shared" si="37"/>
        <v>0</v>
      </c>
    </row>
    <row r="110" spans="2:11" ht="15.75" thickBot="1" x14ac:dyDescent="0.3">
      <c r="B110" s="170"/>
      <c r="C110" s="174"/>
      <c r="D110" s="131"/>
      <c r="E110" s="131"/>
      <c r="F110" s="33">
        <f>J110</f>
        <v>0</v>
      </c>
      <c r="G110" s="94">
        <v>0.22900000000000001</v>
      </c>
      <c r="H110" s="28">
        <f>G110*F110</f>
        <v>0</v>
      </c>
      <c r="I110" s="22">
        <f t="shared" si="20"/>
        <v>0</v>
      </c>
      <c r="J110" s="27">
        <f t="shared" si="36"/>
        <v>0</v>
      </c>
      <c r="K110" s="24">
        <f t="shared" si="37"/>
        <v>0</v>
      </c>
    </row>
    <row r="111" spans="2:11" ht="15.75" thickBot="1" x14ac:dyDescent="0.3">
      <c r="B111" s="170"/>
      <c r="C111" s="102"/>
      <c r="D111" s="21"/>
      <c r="E111" s="57" t="s">
        <v>35</v>
      </c>
      <c r="F111" s="36">
        <f>SUM(F96:F110)</f>
        <v>0</v>
      </c>
      <c r="G111" s="34" t="s">
        <v>28</v>
      </c>
      <c r="H111" s="35">
        <f>SUM(H96:H110)</f>
        <v>0</v>
      </c>
      <c r="I111" s="22"/>
      <c r="J111" s="22"/>
      <c r="K111" s="29">
        <f>SUM(K96:K110)</f>
        <v>0</v>
      </c>
    </row>
    <row r="112" spans="2:11" x14ac:dyDescent="0.25">
      <c r="B112" s="170"/>
      <c r="C112" s="175" t="s">
        <v>30</v>
      </c>
      <c r="D112" s="175"/>
      <c r="E112" s="176"/>
      <c r="F112" s="46">
        <f>ROUNDDOWN(SUM(K96:K110),0)</f>
        <v>0</v>
      </c>
      <c r="G112" s="23" t="s">
        <v>28</v>
      </c>
      <c r="H112" s="37">
        <f>ROUNDDOWN(SUM(K96:K110),0)*G96</f>
        <v>0</v>
      </c>
      <c r="I112" s="22"/>
    </row>
    <row r="113" spans="2:11" x14ac:dyDescent="0.25">
      <c r="B113" s="170"/>
      <c r="C113" s="172" t="s">
        <v>82</v>
      </c>
      <c r="D113" s="131"/>
      <c r="E113" s="131"/>
      <c r="F113" s="33">
        <f>J113</f>
        <v>0</v>
      </c>
      <c r="G113" s="94">
        <v>0.17599999999999999</v>
      </c>
      <c r="H113" s="28">
        <f>G113*F113</f>
        <v>0</v>
      </c>
      <c r="I113" s="22">
        <f t="shared" si="20"/>
        <v>0</v>
      </c>
      <c r="J113" s="27">
        <f>INT(I113)</f>
        <v>0</v>
      </c>
      <c r="K113" s="24">
        <f>I113-J113</f>
        <v>0</v>
      </c>
    </row>
    <row r="114" spans="2:11" x14ac:dyDescent="0.25">
      <c r="B114" s="170"/>
      <c r="C114" s="173"/>
      <c r="D114" s="131"/>
      <c r="E114" s="131"/>
      <c r="F114" s="33">
        <f>J114</f>
        <v>0</v>
      </c>
      <c r="G114" s="94">
        <v>0.17599999999999999</v>
      </c>
      <c r="H114" s="28">
        <f>G114*F114</f>
        <v>0</v>
      </c>
      <c r="I114" s="22">
        <f t="shared" si="20"/>
        <v>0</v>
      </c>
      <c r="J114" s="27">
        <f t="shared" ref="J114:J127" si="43">INT(I114)</f>
        <v>0</v>
      </c>
      <c r="K114" s="24">
        <f t="shared" ref="K114:K127" si="44">I114-J114</f>
        <v>0</v>
      </c>
    </row>
    <row r="115" spans="2:11" x14ac:dyDescent="0.25">
      <c r="B115" s="170"/>
      <c r="C115" s="173"/>
      <c r="D115" s="131"/>
      <c r="E115" s="131"/>
      <c r="F115" s="33">
        <f t="shared" ref="F115:F124" si="45">J115</f>
        <v>0</v>
      </c>
      <c r="G115" s="94">
        <v>0.17599999999999999</v>
      </c>
      <c r="H115" s="28">
        <f t="shared" ref="H115:H124" si="46">G115*F115</f>
        <v>0</v>
      </c>
      <c r="I115" s="22">
        <f t="shared" ref="I115:I124" si="47">IF((E115-D115)=0,0, (E115+1-D115)/30)</f>
        <v>0</v>
      </c>
      <c r="J115" s="27">
        <f t="shared" si="43"/>
        <v>0</v>
      </c>
      <c r="K115" s="24">
        <f t="shared" si="44"/>
        <v>0</v>
      </c>
    </row>
    <row r="116" spans="2:11" x14ac:dyDescent="0.25">
      <c r="B116" s="170"/>
      <c r="C116" s="173"/>
      <c r="D116" s="131"/>
      <c r="E116" s="131"/>
      <c r="F116" s="33">
        <f t="shared" si="45"/>
        <v>0</v>
      </c>
      <c r="G116" s="94">
        <v>0.17599999999999999</v>
      </c>
      <c r="H116" s="28">
        <f t="shared" si="46"/>
        <v>0</v>
      </c>
      <c r="I116" s="22">
        <f t="shared" si="47"/>
        <v>0</v>
      </c>
      <c r="J116" s="27">
        <f t="shared" ref="J116:J124" si="48">INT(I116)</f>
        <v>0</v>
      </c>
      <c r="K116" s="24">
        <f t="shared" ref="K116:K124" si="49">I116-J116</f>
        <v>0</v>
      </c>
    </row>
    <row r="117" spans="2:11" x14ac:dyDescent="0.25">
      <c r="B117" s="170"/>
      <c r="C117" s="173"/>
      <c r="D117" s="131"/>
      <c r="E117" s="131"/>
      <c r="F117" s="33">
        <f t="shared" si="45"/>
        <v>0</v>
      </c>
      <c r="G117" s="94">
        <v>0.17599999999999999</v>
      </c>
      <c r="H117" s="28">
        <f t="shared" si="46"/>
        <v>0</v>
      </c>
      <c r="I117" s="22">
        <f t="shared" si="47"/>
        <v>0</v>
      </c>
      <c r="J117" s="27">
        <f t="shared" si="48"/>
        <v>0</v>
      </c>
      <c r="K117" s="24">
        <f t="shared" si="49"/>
        <v>0</v>
      </c>
    </row>
    <row r="118" spans="2:11" x14ac:dyDescent="0.25">
      <c r="B118" s="170"/>
      <c r="C118" s="173"/>
      <c r="D118" s="131"/>
      <c r="E118" s="131"/>
      <c r="F118" s="33">
        <f t="shared" si="45"/>
        <v>0</v>
      </c>
      <c r="G118" s="94">
        <v>0.17599999999999999</v>
      </c>
      <c r="H118" s="28">
        <f t="shared" si="46"/>
        <v>0</v>
      </c>
      <c r="I118" s="22">
        <f t="shared" si="47"/>
        <v>0</v>
      </c>
      <c r="J118" s="27">
        <f t="shared" si="48"/>
        <v>0</v>
      </c>
      <c r="K118" s="24">
        <f t="shared" si="49"/>
        <v>0</v>
      </c>
    </row>
    <row r="119" spans="2:11" x14ac:dyDescent="0.25">
      <c r="B119" s="170"/>
      <c r="C119" s="173"/>
      <c r="D119" s="131"/>
      <c r="E119" s="131"/>
      <c r="F119" s="33">
        <f t="shared" si="45"/>
        <v>0</v>
      </c>
      <c r="G119" s="94">
        <v>0.17599999999999999</v>
      </c>
      <c r="H119" s="28">
        <f t="shared" si="46"/>
        <v>0</v>
      </c>
      <c r="I119" s="22">
        <f t="shared" si="47"/>
        <v>0</v>
      </c>
      <c r="J119" s="27">
        <f t="shared" si="48"/>
        <v>0</v>
      </c>
      <c r="K119" s="24">
        <f t="shared" si="49"/>
        <v>0</v>
      </c>
    </row>
    <row r="120" spans="2:11" x14ac:dyDescent="0.25">
      <c r="B120" s="170"/>
      <c r="C120" s="173"/>
      <c r="D120" s="131"/>
      <c r="E120" s="131"/>
      <c r="F120" s="33">
        <f t="shared" si="45"/>
        <v>0</v>
      </c>
      <c r="G120" s="94">
        <v>0.17599999999999999</v>
      </c>
      <c r="H120" s="28">
        <f t="shared" si="46"/>
        <v>0</v>
      </c>
      <c r="I120" s="22">
        <f t="shared" si="47"/>
        <v>0</v>
      </c>
      <c r="J120" s="27">
        <f t="shared" si="48"/>
        <v>0</v>
      </c>
      <c r="K120" s="24">
        <f t="shared" si="49"/>
        <v>0</v>
      </c>
    </row>
    <row r="121" spans="2:11" x14ac:dyDescent="0.25">
      <c r="B121" s="170"/>
      <c r="C121" s="173"/>
      <c r="D121" s="131"/>
      <c r="E121" s="131"/>
      <c r="F121" s="33">
        <f t="shared" si="45"/>
        <v>0</v>
      </c>
      <c r="G121" s="94">
        <v>0.17599999999999999</v>
      </c>
      <c r="H121" s="28">
        <f t="shared" si="46"/>
        <v>0</v>
      </c>
      <c r="I121" s="22">
        <f t="shared" si="47"/>
        <v>0</v>
      </c>
      <c r="J121" s="27">
        <f t="shared" si="48"/>
        <v>0</v>
      </c>
      <c r="K121" s="24">
        <f t="shared" si="49"/>
        <v>0</v>
      </c>
    </row>
    <row r="122" spans="2:11" x14ac:dyDescent="0.25">
      <c r="B122" s="170"/>
      <c r="C122" s="173"/>
      <c r="D122" s="131"/>
      <c r="E122" s="131"/>
      <c r="F122" s="33">
        <f t="shared" si="45"/>
        <v>0</v>
      </c>
      <c r="G122" s="94">
        <v>0.17599999999999999</v>
      </c>
      <c r="H122" s="28">
        <f t="shared" si="46"/>
        <v>0</v>
      </c>
      <c r="I122" s="22">
        <f t="shared" si="47"/>
        <v>0</v>
      </c>
      <c r="J122" s="27">
        <f t="shared" si="48"/>
        <v>0</v>
      </c>
      <c r="K122" s="24">
        <f t="shared" si="49"/>
        <v>0</v>
      </c>
    </row>
    <row r="123" spans="2:11" x14ac:dyDescent="0.25">
      <c r="B123" s="170"/>
      <c r="C123" s="173"/>
      <c r="D123" s="131"/>
      <c r="E123" s="131"/>
      <c r="F123" s="33">
        <f t="shared" si="45"/>
        <v>0</v>
      </c>
      <c r="G123" s="94">
        <v>0.17599999999999999</v>
      </c>
      <c r="H123" s="28">
        <f t="shared" si="46"/>
        <v>0</v>
      </c>
      <c r="I123" s="22">
        <f t="shared" si="47"/>
        <v>0</v>
      </c>
      <c r="J123" s="27">
        <f t="shared" si="48"/>
        <v>0</v>
      </c>
      <c r="K123" s="24">
        <f t="shared" si="49"/>
        <v>0</v>
      </c>
    </row>
    <row r="124" spans="2:11" x14ac:dyDescent="0.25">
      <c r="B124" s="170"/>
      <c r="C124" s="173"/>
      <c r="D124" s="131"/>
      <c r="E124" s="131"/>
      <c r="F124" s="33">
        <f t="shared" si="45"/>
        <v>0</v>
      </c>
      <c r="G124" s="94">
        <v>0.17599999999999999</v>
      </c>
      <c r="H124" s="28">
        <f t="shared" si="46"/>
        <v>0</v>
      </c>
      <c r="I124" s="22">
        <f t="shared" si="47"/>
        <v>0</v>
      </c>
      <c r="J124" s="27">
        <f t="shared" si="48"/>
        <v>0</v>
      </c>
      <c r="K124" s="24">
        <f t="shared" si="49"/>
        <v>0</v>
      </c>
    </row>
    <row r="125" spans="2:11" x14ac:dyDescent="0.25">
      <c r="B125" s="170"/>
      <c r="C125" s="173"/>
      <c r="D125" s="131"/>
      <c r="E125" s="131"/>
      <c r="F125" s="33">
        <f>J125</f>
        <v>0</v>
      </c>
      <c r="G125" s="94">
        <v>0.17599999999999999</v>
      </c>
      <c r="H125" s="28">
        <f>G125*F125</f>
        <v>0</v>
      </c>
      <c r="I125" s="22">
        <f t="shared" si="20"/>
        <v>0</v>
      </c>
      <c r="J125" s="27">
        <f t="shared" si="43"/>
        <v>0</v>
      </c>
      <c r="K125" s="24">
        <f t="shared" si="44"/>
        <v>0</v>
      </c>
    </row>
    <row r="126" spans="2:11" x14ac:dyDescent="0.25">
      <c r="B126" s="170"/>
      <c r="C126" s="173"/>
      <c r="D126" s="131"/>
      <c r="E126" s="131"/>
      <c r="F126" s="33">
        <f>J126</f>
        <v>0</v>
      </c>
      <c r="G126" s="94">
        <v>0.17599999999999999</v>
      </c>
      <c r="H126" s="28">
        <f>G126*F126</f>
        <v>0</v>
      </c>
      <c r="I126" s="22">
        <f t="shared" si="20"/>
        <v>0</v>
      </c>
      <c r="J126" s="27">
        <f t="shared" si="43"/>
        <v>0</v>
      </c>
      <c r="K126" s="24">
        <f t="shared" si="44"/>
        <v>0</v>
      </c>
    </row>
    <row r="127" spans="2:11" ht="15.75" thickBot="1" x14ac:dyDescent="0.3">
      <c r="B127" s="170"/>
      <c r="C127" s="174"/>
      <c r="D127" s="131"/>
      <c r="E127" s="131"/>
      <c r="F127" s="33">
        <f>J127</f>
        <v>0</v>
      </c>
      <c r="G127" s="94">
        <v>0.17599999999999999</v>
      </c>
      <c r="H127" s="28">
        <f>G127*F127</f>
        <v>0</v>
      </c>
      <c r="I127" s="22">
        <f t="shared" si="20"/>
        <v>0</v>
      </c>
      <c r="J127" s="27">
        <f t="shared" si="43"/>
        <v>0</v>
      </c>
      <c r="K127" s="24">
        <f t="shared" si="44"/>
        <v>0</v>
      </c>
    </row>
    <row r="128" spans="2:11" ht="15.75" thickBot="1" x14ac:dyDescent="0.3">
      <c r="B128" s="170"/>
      <c r="C128" s="102"/>
      <c r="D128" s="21"/>
      <c r="E128" s="57" t="s">
        <v>35</v>
      </c>
      <c r="F128" s="36">
        <f>SUM(F113:F127)</f>
        <v>0</v>
      </c>
      <c r="G128" s="34" t="s">
        <v>28</v>
      </c>
      <c r="H128" s="35">
        <f>SUM(H113:H127)</f>
        <v>0</v>
      </c>
      <c r="I128" s="22"/>
      <c r="J128" s="22"/>
      <c r="K128" s="29">
        <f>SUM(K113:K127)</f>
        <v>0</v>
      </c>
    </row>
    <row r="129" spans="2:11" x14ac:dyDescent="0.25">
      <c r="B129" s="171"/>
      <c r="C129" s="175" t="s">
        <v>30</v>
      </c>
      <c r="D129" s="175"/>
      <c r="E129" s="176"/>
      <c r="F129" s="46">
        <f>ROUNDDOWN(SUM(K113:K127),0)</f>
        <v>0</v>
      </c>
      <c r="G129" s="23" t="s">
        <v>28</v>
      </c>
      <c r="H129" s="45">
        <f>ROUNDDOWN(SUM(K113:K127),0)*G113</f>
        <v>0</v>
      </c>
    </row>
    <row r="130" spans="2:11" x14ac:dyDescent="0.25">
      <c r="B130" s="169" t="s">
        <v>5</v>
      </c>
      <c r="C130" s="172" t="s">
        <v>86</v>
      </c>
      <c r="D130" s="131"/>
      <c r="E130" s="131"/>
      <c r="F130" s="33">
        <f>J130</f>
        <v>0</v>
      </c>
      <c r="G130" s="94">
        <v>0.152</v>
      </c>
      <c r="H130" s="28">
        <f>G130*F130</f>
        <v>0</v>
      </c>
      <c r="I130" s="22">
        <f t="shared" ref="I130:I144" si="50">IF((E130-D130)=0,0, (E130+1-D130)/30)</f>
        <v>0</v>
      </c>
      <c r="J130" s="27">
        <f>INT(I130)</f>
        <v>0</v>
      </c>
      <c r="K130" s="24">
        <f>I130-J130</f>
        <v>0</v>
      </c>
    </row>
    <row r="131" spans="2:11" x14ac:dyDescent="0.25">
      <c r="B131" s="170"/>
      <c r="C131" s="173"/>
      <c r="D131" s="131"/>
      <c r="E131" s="131"/>
      <c r="F131" s="33">
        <f>J131</f>
        <v>0</v>
      </c>
      <c r="G131" s="94">
        <v>0.152</v>
      </c>
      <c r="H131" s="28">
        <f>G131*F131</f>
        <v>0</v>
      </c>
      <c r="I131" s="22">
        <f t="shared" si="50"/>
        <v>0</v>
      </c>
      <c r="J131" s="27">
        <f t="shared" ref="J131:J144" si="51">INT(I131)</f>
        <v>0</v>
      </c>
      <c r="K131" s="24">
        <f t="shared" ref="K131:K144" si="52">I131-J131</f>
        <v>0</v>
      </c>
    </row>
    <row r="132" spans="2:11" x14ac:dyDescent="0.25">
      <c r="B132" s="170"/>
      <c r="C132" s="173"/>
      <c r="D132" s="131"/>
      <c r="E132" s="131"/>
      <c r="F132" s="33">
        <f t="shared" ref="F132:F141" si="53">J132</f>
        <v>0</v>
      </c>
      <c r="G132" s="94">
        <v>0.152</v>
      </c>
      <c r="H132" s="28">
        <f t="shared" ref="H132:H141" si="54">G132*F132</f>
        <v>0</v>
      </c>
      <c r="I132" s="22">
        <f t="shared" si="50"/>
        <v>0</v>
      </c>
      <c r="J132" s="27">
        <f t="shared" si="51"/>
        <v>0</v>
      </c>
      <c r="K132" s="24">
        <f t="shared" si="52"/>
        <v>0</v>
      </c>
    </row>
    <row r="133" spans="2:11" x14ac:dyDescent="0.25">
      <c r="B133" s="170"/>
      <c r="C133" s="173"/>
      <c r="D133" s="131"/>
      <c r="E133" s="131"/>
      <c r="F133" s="33">
        <f t="shared" si="53"/>
        <v>0</v>
      </c>
      <c r="G133" s="94">
        <v>0.152</v>
      </c>
      <c r="H133" s="28">
        <f t="shared" si="54"/>
        <v>0</v>
      </c>
      <c r="I133" s="22">
        <f t="shared" si="50"/>
        <v>0</v>
      </c>
      <c r="J133" s="27">
        <f t="shared" si="51"/>
        <v>0</v>
      </c>
      <c r="K133" s="24">
        <f t="shared" si="52"/>
        <v>0</v>
      </c>
    </row>
    <row r="134" spans="2:11" x14ac:dyDescent="0.25">
      <c r="B134" s="170"/>
      <c r="C134" s="173"/>
      <c r="D134" s="131"/>
      <c r="E134" s="131"/>
      <c r="F134" s="33">
        <f t="shared" si="53"/>
        <v>0</v>
      </c>
      <c r="G134" s="94">
        <v>0.152</v>
      </c>
      <c r="H134" s="28">
        <f t="shared" si="54"/>
        <v>0</v>
      </c>
      <c r="I134" s="22">
        <f t="shared" si="50"/>
        <v>0</v>
      </c>
      <c r="J134" s="27">
        <f t="shared" si="51"/>
        <v>0</v>
      </c>
      <c r="K134" s="24">
        <f t="shared" si="52"/>
        <v>0</v>
      </c>
    </row>
    <row r="135" spans="2:11" x14ac:dyDescent="0.25">
      <c r="B135" s="170"/>
      <c r="C135" s="173"/>
      <c r="D135" s="131"/>
      <c r="E135" s="131"/>
      <c r="F135" s="33">
        <f t="shared" si="53"/>
        <v>0</v>
      </c>
      <c r="G135" s="94">
        <v>0.152</v>
      </c>
      <c r="H135" s="28">
        <f t="shared" si="54"/>
        <v>0</v>
      </c>
      <c r="I135" s="22">
        <f t="shared" si="50"/>
        <v>0</v>
      </c>
      <c r="J135" s="27">
        <f t="shared" si="51"/>
        <v>0</v>
      </c>
      <c r="K135" s="24">
        <f t="shared" si="52"/>
        <v>0</v>
      </c>
    </row>
    <row r="136" spans="2:11" x14ac:dyDescent="0.25">
      <c r="B136" s="170"/>
      <c r="C136" s="173"/>
      <c r="D136" s="131"/>
      <c r="E136" s="131"/>
      <c r="F136" s="33">
        <f t="shared" si="53"/>
        <v>0</v>
      </c>
      <c r="G136" s="94">
        <v>0.152</v>
      </c>
      <c r="H136" s="28">
        <f t="shared" si="54"/>
        <v>0</v>
      </c>
      <c r="I136" s="22">
        <f t="shared" si="50"/>
        <v>0</v>
      </c>
      <c r="J136" s="27">
        <f t="shared" si="51"/>
        <v>0</v>
      </c>
      <c r="K136" s="24">
        <f t="shared" si="52"/>
        <v>0</v>
      </c>
    </row>
    <row r="137" spans="2:11" x14ac:dyDescent="0.25">
      <c r="B137" s="170"/>
      <c r="C137" s="173"/>
      <c r="D137" s="131"/>
      <c r="E137" s="131"/>
      <c r="F137" s="33">
        <f t="shared" si="53"/>
        <v>0</v>
      </c>
      <c r="G137" s="94">
        <v>0.152</v>
      </c>
      <c r="H137" s="28">
        <f t="shared" si="54"/>
        <v>0</v>
      </c>
      <c r="I137" s="22">
        <f t="shared" si="50"/>
        <v>0</v>
      </c>
      <c r="J137" s="27">
        <f t="shared" si="51"/>
        <v>0</v>
      </c>
      <c r="K137" s="24">
        <f t="shared" si="52"/>
        <v>0</v>
      </c>
    </row>
    <row r="138" spans="2:11" x14ac:dyDescent="0.25">
      <c r="B138" s="170"/>
      <c r="C138" s="173"/>
      <c r="D138" s="131"/>
      <c r="E138" s="131"/>
      <c r="F138" s="33">
        <f t="shared" si="53"/>
        <v>0</v>
      </c>
      <c r="G138" s="94">
        <v>0.152</v>
      </c>
      <c r="H138" s="28">
        <f t="shared" si="54"/>
        <v>0</v>
      </c>
      <c r="I138" s="22">
        <f t="shared" si="50"/>
        <v>0</v>
      </c>
      <c r="J138" s="27">
        <f t="shared" si="51"/>
        <v>0</v>
      </c>
      <c r="K138" s="24">
        <f t="shared" si="52"/>
        <v>0</v>
      </c>
    </row>
    <row r="139" spans="2:11" x14ac:dyDescent="0.25">
      <c r="B139" s="170"/>
      <c r="C139" s="173"/>
      <c r="D139" s="131"/>
      <c r="E139" s="131"/>
      <c r="F139" s="33">
        <f t="shared" si="53"/>
        <v>0</v>
      </c>
      <c r="G139" s="94">
        <v>0.152</v>
      </c>
      <c r="H139" s="28">
        <f t="shared" si="54"/>
        <v>0</v>
      </c>
      <c r="I139" s="22">
        <f t="shared" si="50"/>
        <v>0</v>
      </c>
      <c r="J139" s="27">
        <f t="shared" si="51"/>
        <v>0</v>
      </c>
      <c r="K139" s="24">
        <f t="shared" si="52"/>
        <v>0</v>
      </c>
    </row>
    <row r="140" spans="2:11" x14ac:dyDescent="0.25">
      <c r="B140" s="170"/>
      <c r="C140" s="173"/>
      <c r="D140" s="131"/>
      <c r="E140" s="131"/>
      <c r="F140" s="33">
        <f t="shared" si="53"/>
        <v>0</v>
      </c>
      <c r="G140" s="94">
        <v>0.152</v>
      </c>
      <c r="H140" s="28">
        <f t="shared" si="54"/>
        <v>0</v>
      </c>
      <c r="I140" s="22">
        <f t="shared" si="50"/>
        <v>0</v>
      </c>
      <c r="J140" s="27">
        <f t="shared" si="51"/>
        <v>0</v>
      </c>
      <c r="K140" s="24">
        <f t="shared" si="52"/>
        <v>0</v>
      </c>
    </row>
    <row r="141" spans="2:11" x14ac:dyDescent="0.25">
      <c r="B141" s="170"/>
      <c r="C141" s="173"/>
      <c r="D141" s="131"/>
      <c r="E141" s="131"/>
      <c r="F141" s="33">
        <f t="shared" si="53"/>
        <v>0</v>
      </c>
      <c r="G141" s="94">
        <v>0.152</v>
      </c>
      <c r="H141" s="28">
        <f t="shared" si="54"/>
        <v>0</v>
      </c>
      <c r="I141" s="22">
        <f t="shared" si="50"/>
        <v>0</v>
      </c>
      <c r="J141" s="27">
        <f t="shared" si="51"/>
        <v>0</v>
      </c>
      <c r="K141" s="24">
        <f t="shared" si="52"/>
        <v>0</v>
      </c>
    </row>
    <row r="142" spans="2:11" x14ac:dyDescent="0.25">
      <c r="B142" s="170"/>
      <c r="C142" s="173"/>
      <c r="D142" s="131"/>
      <c r="E142" s="131"/>
      <c r="F142" s="33">
        <f>J142</f>
        <v>0</v>
      </c>
      <c r="G142" s="94">
        <v>0.152</v>
      </c>
      <c r="H142" s="28">
        <f>G142*F142</f>
        <v>0</v>
      </c>
      <c r="I142" s="22">
        <f t="shared" si="50"/>
        <v>0</v>
      </c>
      <c r="J142" s="27">
        <f t="shared" si="51"/>
        <v>0</v>
      </c>
      <c r="K142" s="24">
        <f t="shared" si="52"/>
        <v>0</v>
      </c>
    </row>
    <row r="143" spans="2:11" x14ac:dyDescent="0.25">
      <c r="B143" s="170"/>
      <c r="C143" s="173"/>
      <c r="D143" s="131"/>
      <c r="E143" s="131"/>
      <c r="F143" s="33">
        <f>J143</f>
        <v>0</v>
      </c>
      <c r="G143" s="94">
        <v>0.152</v>
      </c>
      <c r="H143" s="28">
        <f>G143*F143</f>
        <v>0</v>
      </c>
      <c r="I143" s="22">
        <f t="shared" si="50"/>
        <v>0</v>
      </c>
      <c r="J143" s="27">
        <f t="shared" si="51"/>
        <v>0</v>
      </c>
      <c r="K143" s="24">
        <f t="shared" si="52"/>
        <v>0</v>
      </c>
    </row>
    <row r="144" spans="2:11" ht="15.75" thickBot="1" x14ac:dyDescent="0.3">
      <c r="B144" s="170"/>
      <c r="C144" s="174"/>
      <c r="D144" s="131"/>
      <c r="E144" s="131"/>
      <c r="F144" s="33">
        <f>J144</f>
        <v>0</v>
      </c>
      <c r="G144" s="94">
        <v>0.152</v>
      </c>
      <c r="H144" s="28">
        <f>G144*F144</f>
        <v>0</v>
      </c>
      <c r="I144" s="22">
        <f t="shared" si="50"/>
        <v>0</v>
      </c>
      <c r="J144" s="27">
        <f t="shared" si="51"/>
        <v>0</v>
      </c>
      <c r="K144" s="24">
        <f t="shared" si="52"/>
        <v>0</v>
      </c>
    </row>
    <row r="145" spans="2:11" ht="15.75" thickBot="1" x14ac:dyDescent="0.3">
      <c r="B145" s="170"/>
      <c r="C145" s="102"/>
      <c r="D145" s="21"/>
      <c r="E145" s="57" t="s">
        <v>35</v>
      </c>
      <c r="F145" s="36">
        <f>SUM(F130:F144)</f>
        <v>0</v>
      </c>
      <c r="G145" s="34" t="s">
        <v>28</v>
      </c>
      <c r="H145" s="35">
        <f>SUM(H130:H144)</f>
        <v>0</v>
      </c>
      <c r="I145" s="22"/>
      <c r="J145" s="22"/>
      <c r="K145" s="29">
        <f>SUM(K130:K144)</f>
        <v>0</v>
      </c>
    </row>
    <row r="146" spans="2:11" x14ac:dyDescent="0.25">
      <c r="B146" s="170"/>
      <c r="C146" s="175" t="s">
        <v>30</v>
      </c>
      <c r="D146" s="175"/>
      <c r="E146" s="176"/>
      <c r="F146" s="46">
        <f>ROUNDDOWN(SUM(K130:K144),0)</f>
        <v>0</v>
      </c>
      <c r="G146" s="23" t="s">
        <v>28</v>
      </c>
      <c r="H146" s="37">
        <f>ROUNDDOWN(SUM(K130:K144),0)*G130</f>
        <v>0</v>
      </c>
      <c r="I146" s="22"/>
    </row>
    <row r="147" spans="2:11" x14ac:dyDescent="0.25">
      <c r="B147" s="170"/>
      <c r="C147" s="172" t="s">
        <v>82</v>
      </c>
      <c r="D147" s="131"/>
      <c r="E147" s="131"/>
      <c r="F147" s="33">
        <f>J147</f>
        <v>0</v>
      </c>
      <c r="G147" s="94">
        <v>0.13200000000000001</v>
      </c>
      <c r="H147" s="28">
        <f>G147*F147</f>
        <v>0</v>
      </c>
      <c r="I147" s="22">
        <f t="shared" ref="I147:I161" si="55">IF((E147-D147)=0,0, (E147+1-D147)/30)</f>
        <v>0</v>
      </c>
      <c r="J147" s="27">
        <f>INT(I147)</f>
        <v>0</v>
      </c>
      <c r="K147" s="24">
        <f>I147-J147</f>
        <v>0</v>
      </c>
    </row>
    <row r="148" spans="2:11" x14ac:dyDescent="0.25">
      <c r="B148" s="170"/>
      <c r="C148" s="173"/>
      <c r="D148" s="131"/>
      <c r="E148" s="131"/>
      <c r="F148" s="33">
        <f>J148</f>
        <v>0</v>
      </c>
      <c r="G148" s="94">
        <v>0.13200000000000001</v>
      </c>
      <c r="H148" s="28">
        <f>G148*F148</f>
        <v>0</v>
      </c>
      <c r="I148" s="22">
        <f t="shared" si="55"/>
        <v>0</v>
      </c>
      <c r="J148" s="27">
        <f t="shared" ref="J148:J161" si="56">INT(I148)</f>
        <v>0</v>
      </c>
      <c r="K148" s="24">
        <f t="shared" ref="K148:K161" si="57">I148-J148</f>
        <v>0</v>
      </c>
    </row>
    <row r="149" spans="2:11" x14ac:dyDescent="0.25">
      <c r="B149" s="170"/>
      <c r="C149" s="173"/>
      <c r="D149" s="131"/>
      <c r="E149" s="131"/>
      <c r="F149" s="33">
        <f t="shared" ref="F149:F158" si="58">J149</f>
        <v>0</v>
      </c>
      <c r="G149" s="94">
        <v>0.13200000000000001</v>
      </c>
      <c r="H149" s="28">
        <f t="shared" ref="H149:H158" si="59">G149*F149</f>
        <v>0</v>
      </c>
      <c r="I149" s="22">
        <f t="shared" si="55"/>
        <v>0</v>
      </c>
      <c r="J149" s="27">
        <f t="shared" si="56"/>
        <v>0</v>
      </c>
      <c r="K149" s="24">
        <f t="shared" si="57"/>
        <v>0</v>
      </c>
    </row>
    <row r="150" spans="2:11" x14ac:dyDescent="0.25">
      <c r="B150" s="170"/>
      <c r="C150" s="173"/>
      <c r="D150" s="131"/>
      <c r="E150" s="131"/>
      <c r="F150" s="33">
        <f t="shared" si="58"/>
        <v>0</v>
      </c>
      <c r="G150" s="94">
        <v>0.13200000000000001</v>
      </c>
      <c r="H150" s="28">
        <f t="shared" si="59"/>
        <v>0</v>
      </c>
      <c r="I150" s="22">
        <f t="shared" si="55"/>
        <v>0</v>
      </c>
      <c r="J150" s="27">
        <f t="shared" si="56"/>
        <v>0</v>
      </c>
      <c r="K150" s="24">
        <f t="shared" si="57"/>
        <v>0</v>
      </c>
    </row>
    <row r="151" spans="2:11" x14ac:dyDescent="0.25">
      <c r="B151" s="170"/>
      <c r="C151" s="173"/>
      <c r="D151" s="131"/>
      <c r="E151" s="131"/>
      <c r="F151" s="33">
        <f t="shared" si="58"/>
        <v>0</v>
      </c>
      <c r="G151" s="94">
        <v>0.13200000000000001</v>
      </c>
      <c r="H151" s="28">
        <f t="shared" si="59"/>
        <v>0</v>
      </c>
      <c r="I151" s="22">
        <f t="shared" si="55"/>
        <v>0</v>
      </c>
      <c r="J151" s="27">
        <f t="shared" si="56"/>
        <v>0</v>
      </c>
      <c r="K151" s="24">
        <f t="shared" si="57"/>
        <v>0</v>
      </c>
    </row>
    <row r="152" spans="2:11" x14ac:dyDescent="0.25">
      <c r="B152" s="170"/>
      <c r="C152" s="173"/>
      <c r="D152" s="131"/>
      <c r="E152" s="131"/>
      <c r="F152" s="33">
        <f t="shared" si="58"/>
        <v>0</v>
      </c>
      <c r="G152" s="94">
        <v>0.13200000000000001</v>
      </c>
      <c r="H152" s="28">
        <f t="shared" si="59"/>
        <v>0</v>
      </c>
      <c r="I152" s="22">
        <f t="shared" si="55"/>
        <v>0</v>
      </c>
      <c r="J152" s="27">
        <f t="shared" si="56"/>
        <v>0</v>
      </c>
      <c r="K152" s="24">
        <f t="shared" si="57"/>
        <v>0</v>
      </c>
    </row>
    <row r="153" spans="2:11" x14ac:dyDescent="0.25">
      <c r="B153" s="170"/>
      <c r="C153" s="173"/>
      <c r="D153" s="131"/>
      <c r="E153" s="131"/>
      <c r="F153" s="33">
        <f t="shared" si="58"/>
        <v>0</v>
      </c>
      <c r="G153" s="94">
        <v>0.13200000000000001</v>
      </c>
      <c r="H153" s="28">
        <f t="shared" si="59"/>
        <v>0</v>
      </c>
      <c r="I153" s="22">
        <f t="shared" si="55"/>
        <v>0</v>
      </c>
      <c r="J153" s="27">
        <f t="shared" si="56"/>
        <v>0</v>
      </c>
      <c r="K153" s="24">
        <f t="shared" si="57"/>
        <v>0</v>
      </c>
    </row>
    <row r="154" spans="2:11" x14ac:dyDescent="0.25">
      <c r="B154" s="170"/>
      <c r="C154" s="173"/>
      <c r="D154" s="131"/>
      <c r="E154" s="131"/>
      <c r="F154" s="33">
        <f t="shared" si="58"/>
        <v>0</v>
      </c>
      <c r="G154" s="94">
        <v>0.13200000000000001</v>
      </c>
      <c r="H154" s="28">
        <f t="shared" si="59"/>
        <v>0</v>
      </c>
      <c r="I154" s="22">
        <f t="shared" si="55"/>
        <v>0</v>
      </c>
      <c r="J154" s="27">
        <f t="shared" si="56"/>
        <v>0</v>
      </c>
      <c r="K154" s="24">
        <f t="shared" si="57"/>
        <v>0</v>
      </c>
    </row>
    <row r="155" spans="2:11" x14ac:dyDescent="0.25">
      <c r="B155" s="170"/>
      <c r="C155" s="173"/>
      <c r="D155" s="131"/>
      <c r="E155" s="131"/>
      <c r="F155" s="33">
        <f t="shared" si="58"/>
        <v>0</v>
      </c>
      <c r="G155" s="94">
        <v>0.13200000000000001</v>
      </c>
      <c r="H155" s="28">
        <f t="shared" si="59"/>
        <v>0</v>
      </c>
      <c r="I155" s="22">
        <f t="shared" si="55"/>
        <v>0</v>
      </c>
      <c r="J155" s="27">
        <f t="shared" si="56"/>
        <v>0</v>
      </c>
      <c r="K155" s="24">
        <f t="shared" si="57"/>
        <v>0</v>
      </c>
    </row>
    <row r="156" spans="2:11" x14ac:dyDescent="0.25">
      <c r="B156" s="170"/>
      <c r="C156" s="173"/>
      <c r="D156" s="131"/>
      <c r="E156" s="131"/>
      <c r="F156" s="33">
        <f t="shared" si="58"/>
        <v>0</v>
      </c>
      <c r="G156" s="94">
        <v>0.13200000000000001</v>
      </c>
      <c r="H156" s="28">
        <f t="shared" si="59"/>
        <v>0</v>
      </c>
      <c r="I156" s="22">
        <f t="shared" si="55"/>
        <v>0</v>
      </c>
      <c r="J156" s="27">
        <f t="shared" si="56"/>
        <v>0</v>
      </c>
      <c r="K156" s="24">
        <f t="shared" si="57"/>
        <v>0</v>
      </c>
    </row>
    <row r="157" spans="2:11" x14ac:dyDescent="0.25">
      <c r="B157" s="170"/>
      <c r="C157" s="173"/>
      <c r="D157" s="131"/>
      <c r="E157" s="131"/>
      <c r="F157" s="33">
        <f t="shared" si="58"/>
        <v>0</v>
      </c>
      <c r="G157" s="94">
        <v>0.13200000000000001</v>
      </c>
      <c r="H157" s="28">
        <f t="shared" si="59"/>
        <v>0</v>
      </c>
      <c r="I157" s="22">
        <f t="shared" si="55"/>
        <v>0</v>
      </c>
      <c r="J157" s="27">
        <f t="shared" si="56"/>
        <v>0</v>
      </c>
      <c r="K157" s="24">
        <f t="shared" si="57"/>
        <v>0</v>
      </c>
    </row>
    <row r="158" spans="2:11" x14ac:dyDescent="0.25">
      <c r="B158" s="170"/>
      <c r="C158" s="173"/>
      <c r="D158" s="131"/>
      <c r="E158" s="131"/>
      <c r="F158" s="33">
        <f t="shared" si="58"/>
        <v>0</v>
      </c>
      <c r="G158" s="94">
        <v>0.13200000000000001</v>
      </c>
      <c r="H158" s="28">
        <f t="shared" si="59"/>
        <v>0</v>
      </c>
      <c r="I158" s="22">
        <f t="shared" si="55"/>
        <v>0</v>
      </c>
      <c r="J158" s="27">
        <f t="shared" si="56"/>
        <v>0</v>
      </c>
      <c r="K158" s="24">
        <f t="shared" si="57"/>
        <v>0</v>
      </c>
    </row>
    <row r="159" spans="2:11" x14ac:dyDescent="0.25">
      <c r="B159" s="170"/>
      <c r="C159" s="173"/>
      <c r="D159" s="131"/>
      <c r="E159" s="131"/>
      <c r="F159" s="33">
        <f>J159</f>
        <v>0</v>
      </c>
      <c r="G159" s="94">
        <v>0.13200000000000001</v>
      </c>
      <c r="H159" s="28">
        <f>G159*F159</f>
        <v>0</v>
      </c>
      <c r="I159" s="22">
        <f t="shared" si="55"/>
        <v>0</v>
      </c>
      <c r="J159" s="27">
        <f t="shared" si="56"/>
        <v>0</v>
      </c>
      <c r="K159" s="24">
        <f t="shared" si="57"/>
        <v>0</v>
      </c>
    </row>
    <row r="160" spans="2:11" x14ac:dyDescent="0.25">
      <c r="B160" s="170"/>
      <c r="C160" s="173"/>
      <c r="D160" s="131"/>
      <c r="E160" s="131"/>
      <c r="F160" s="33">
        <f>J160</f>
        <v>0</v>
      </c>
      <c r="G160" s="94">
        <v>0.13200000000000001</v>
      </c>
      <c r="H160" s="28">
        <f>G160*F160</f>
        <v>0</v>
      </c>
      <c r="I160" s="22">
        <f t="shared" si="55"/>
        <v>0</v>
      </c>
      <c r="J160" s="27">
        <f t="shared" si="56"/>
        <v>0</v>
      </c>
      <c r="K160" s="24">
        <f t="shared" si="57"/>
        <v>0</v>
      </c>
    </row>
    <row r="161" spans="2:11" ht="15.75" thickBot="1" x14ac:dyDescent="0.3">
      <c r="B161" s="170"/>
      <c r="C161" s="174"/>
      <c r="D161" s="131"/>
      <c r="E161" s="131"/>
      <c r="F161" s="33">
        <f>J161</f>
        <v>0</v>
      </c>
      <c r="G161" s="94">
        <v>0.13200000000000001</v>
      </c>
      <c r="H161" s="28">
        <f>G161*F161</f>
        <v>0</v>
      </c>
      <c r="I161" s="22">
        <f t="shared" si="55"/>
        <v>0</v>
      </c>
      <c r="J161" s="27">
        <f t="shared" si="56"/>
        <v>0</v>
      </c>
      <c r="K161" s="24">
        <f t="shared" si="57"/>
        <v>0</v>
      </c>
    </row>
    <row r="162" spans="2:11" ht="15.75" thickBot="1" x14ac:dyDescent="0.3">
      <c r="B162" s="170"/>
      <c r="C162" s="102"/>
      <c r="D162" s="21"/>
      <c r="E162" s="57" t="s">
        <v>35</v>
      </c>
      <c r="F162" s="36">
        <f>SUM(F147:F161)</f>
        <v>0</v>
      </c>
      <c r="G162" s="34" t="s">
        <v>28</v>
      </c>
      <c r="H162" s="35">
        <f>SUM(H147:H161)</f>
        <v>0</v>
      </c>
      <c r="I162" s="22"/>
      <c r="J162" s="22"/>
      <c r="K162" s="29">
        <f>SUM(K147:K161)</f>
        <v>0</v>
      </c>
    </row>
    <row r="163" spans="2:11" x14ac:dyDescent="0.25">
      <c r="B163" s="171"/>
      <c r="C163" s="175" t="s">
        <v>30</v>
      </c>
      <c r="D163" s="175"/>
      <c r="E163" s="176"/>
      <c r="F163" s="46">
        <f>ROUNDDOWN(SUM(K147:K161),0)</f>
        <v>0</v>
      </c>
      <c r="G163" s="23" t="s">
        <v>28</v>
      </c>
      <c r="H163" s="45">
        <f>ROUNDDOWN(SUM(K147:K161),0)*G147</f>
        <v>0</v>
      </c>
    </row>
    <row r="164" spans="2:11" ht="15.75" thickBot="1" x14ac:dyDescent="0.3">
      <c r="B164" s="49"/>
      <c r="I164" s="227" t="str">
        <f>IF(I165&gt;=22,"VALOR MAXIMO","VALOR")</f>
        <v>VALOR</v>
      </c>
      <c r="J164" s="228"/>
    </row>
    <row r="165" spans="2:11" ht="19.5" thickBot="1" x14ac:dyDescent="0.35">
      <c r="F165" s="130"/>
      <c r="H165" s="59">
        <f>H77+H78+H94+H95+H111+H112+H128+H129</f>
        <v>0</v>
      </c>
      <c r="I165" s="239">
        <f>IF(H165&gt;=22,"22",H165)</f>
        <v>0</v>
      </c>
      <c r="J165" s="184"/>
    </row>
    <row r="166" spans="2:11" ht="18.75" x14ac:dyDescent="0.3">
      <c r="F166" s="130"/>
      <c r="H166" s="137"/>
      <c r="I166" s="164"/>
      <c r="J166" s="164"/>
    </row>
    <row r="167" spans="2:11" x14ac:dyDescent="0.25">
      <c r="F167" s="130"/>
      <c r="H167" s="130"/>
    </row>
    <row r="168" spans="2:11" ht="26.45" customHeight="1" x14ac:dyDescent="0.25">
      <c r="B168" s="194" t="s">
        <v>84</v>
      </c>
      <c r="C168" s="195"/>
      <c r="D168" s="163" t="s">
        <v>59</v>
      </c>
      <c r="F168" s="130"/>
      <c r="H168" s="130"/>
    </row>
    <row r="169" spans="2:11" x14ac:dyDescent="0.25">
      <c r="D169" s="94" t="s">
        <v>26</v>
      </c>
      <c r="E169" s="4" t="s">
        <v>27</v>
      </c>
      <c r="F169" s="94" t="s">
        <v>34</v>
      </c>
      <c r="G169" s="94" t="s">
        <v>2</v>
      </c>
      <c r="H169" s="94"/>
      <c r="I169" s="237" t="s">
        <v>32</v>
      </c>
      <c r="J169" s="234"/>
      <c r="K169" s="238"/>
    </row>
    <row r="170" spans="2:11" ht="13.9" customHeight="1" x14ac:dyDescent="0.25">
      <c r="B170" s="187" t="s">
        <v>36</v>
      </c>
      <c r="C170" s="172" t="s">
        <v>86</v>
      </c>
      <c r="D170" s="131"/>
      <c r="E170" s="131"/>
      <c r="F170" s="33">
        <f>J170</f>
        <v>0</v>
      </c>
      <c r="G170" s="94">
        <v>0.10100000000000001</v>
      </c>
      <c r="H170" s="28">
        <f>G170*F170</f>
        <v>0</v>
      </c>
      <c r="I170" s="22">
        <f>IF((E170-D170)=0,0, (E170+1-D170)/30)</f>
        <v>0</v>
      </c>
      <c r="J170" s="27">
        <f>INT(I170)</f>
        <v>0</v>
      </c>
      <c r="K170" s="24">
        <f>I170-J170</f>
        <v>0</v>
      </c>
    </row>
    <row r="171" spans="2:11" ht="15" customHeight="1" x14ac:dyDescent="0.25">
      <c r="B171" s="188"/>
      <c r="C171" s="173"/>
      <c r="D171" s="131"/>
      <c r="E171" s="131"/>
      <c r="F171" s="33">
        <f>J171</f>
        <v>0</v>
      </c>
      <c r="G171" s="94">
        <v>0.10100000000000001</v>
      </c>
      <c r="H171" s="28">
        <f>G171*F171</f>
        <v>0</v>
      </c>
      <c r="I171" s="22">
        <f t="shared" ref="I171:I235" si="60">IF((E171-D171)=0,0, (E171+1-D171)/30)</f>
        <v>0</v>
      </c>
      <c r="J171" s="27">
        <f t="shared" ref="J171:J184" si="61">INT(I171)</f>
        <v>0</v>
      </c>
      <c r="K171" s="24">
        <f t="shared" ref="K171:K184" si="62">I171-J171</f>
        <v>0</v>
      </c>
    </row>
    <row r="172" spans="2:11" ht="15" customHeight="1" x14ac:dyDescent="0.25">
      <c r="B172" s="188"/>
      <c r="C172" s="173"/>
      <c r="D172" s="131"/>
      <c r="E172" s="131"/>
      <c r="F172" s="33">
        <f t="shared" ref="F172:F181" si="63">J172</f>
        <v>0</v>
      </c>
      <c r="G172" s="94">
        <v>0.10100000000000001</v>
      </c>
      <c r="H172" s="28">
        <f t="shared" ref="H172:H181" si="64">G172*F172</f>
        <v>0</v>
      </c>
      <c r="I172" s="22">
        <f t="shared" si="60"/>
        <v>0</v>
      </c>
      <c r="J172" s="27">
        <f t="shared" si="61"/>
        <v>0</v>
      </c>
      <c r="K172" s="24">
        <f t="shared" si="62"/>
        <v>0</v>
      </c>
    </row>
    <row r="173" spans="2:11" ht="15" customHeight="1" x14ac:dyDescent="0.25">
      <c r="B173" s="188"/>
      <c r="C173" s="173"/>
      <c r="D173" s="131"/>
      <c r="E173" s="131"/>
      <c r="F173" s="33">
        <f t="shared" si="63"/>
        <v>0</v>
      </c>
      <c r="G173" s="94">
        <v>0.10100000000000001</v>
      </c>
      <c r="H173" s="28">
        <f t="shared" si="64"/>
        <v>0</v>
      </c>
      <c r="I173" s="22">
        <f t="shared" ref="I173:I181" si="65">IF((E173-D173)=0,0, (E173+1-D173)/30)</f>
        <v>0</v>
      </c>
      <c r="J173" s="27">
        <f t="shared" ref="J173:J181" si="66">INT(I173)</f>
        <v>0</v>
      </c>
      <c r="K173" s="24">
        <f t="shared" ref="K173:K181" si="67">I173-J173</f>
        <v>0</v>
      </c>
    </row>
    <row r="174" spans="2:11" ht="15" customHeight="1" x14ac:dyDescent="0.25">
      <c r="B174" s="188"/>
      <c r="C174" s="173"/>
      <c r="D174" s="131"/>
      <c r="E174" s="131"/>
      <c r="F174" s="33">
        <f t="shared" si="63"/>
        <v>0</v>
      </c>
      <c r="G174" s="94">
        <v>0.10100000000000001</v>
      </c>
      <c r="H174" s="28">
        <f t="shared" si="64"/>
        <v>0</v>
      </c>
      <c r="I174" s="22">
        <f t="shared" si="65"/>
        <v>0</v>
      </c>
      <c r="J174" s="27">
        <f t="shared" si="66"/>
        <v>0</v>
      </c>
      <c r="K174" s="24">
        <f t="shared" si="67"/>
        <v>0</v>
      </c>
    </row>
    <row r="175" spans="2:11" ht="15" customHeight="1" x14ac:dyDescent="0.25">
      <c r="B175" s="188"/>
      <c r="C175" s="173"/>
      <c r="D175" s="131"/>
      <c r="E175" s="131"/>
      <c r="F175" s="33">
        <f t="shared" si="63"/>
        <v>0</v>
      </c>
      <c r="G175" s="94">
        <v>0.10100000000000001</v>
      </c>
      <c r="H175" s="28">
        <f t="shared" si="64"/>
        <v>0</v>
      </c>
      <c r="I175" s="22">
        <f t="shared" si="65"/>
        <v>0</v>
      </c>
      <c r="J175" s="27">
        <f t="shared" si="66"/>
        <v>0</v>
      </c>
      <c r="K175" s="24">
        <f t="shared" si="67"/>
        <v>0</v>
      </c>
    </row>
    <row r="176" spans="2:11" ht="15" customHeight="1" x14ac:dyDescent="0.25">
      <c r="B176" s="188"/>
      <c r="C176" s="173"/>
      <c r="D176" s="131"/>
      <c r="E176" s="131"/>
      <c r="F176" s="33">
        <f t="shared" si="63"/>
        <v>0</v>
      </c>
      <c r="G176" s="94">
        <v>0.10100000000000001</v>
      </c>
      <c r="H176" s="28">
        <f t="shared" si="64"/>
        <v>0</v>
      </c>
      <c r="I176" s="22">
        <f t="shared" si="65"/>
        <v>0</v>
      </c>
      <c r="J176" s="27">
        <f t="shared" si="66"/>
        <v>0</v>
      </c>
      <c r="K176" s="24">
        <f t="shared" si="67"/>
        <v>0</v>
      </c>
    </row>
    <row r="177" spans="2:11" ht="15" customHeight="1" x14ac:dyDescent="0.25">
      <c r="B177" s="188"/>
      <c r="C177" s="173"/>
      <c r="D177" s="131"/>
      <c r="E177" s="131"/>
      <c r="F177" s="33">
        <f t="shared" si="63"/>
        <v>0</v>
      </c>
      <c r="G177" s="94">
        <v>0.10100000000000001</v>
      </c>
      <c r="H177" s="28">
        <f t="shared" si="64"/>
        <v>0</v>
      </c>
      <c r="I177" s="22">
        <f t="shared" si="65"/>
        <v>0</v>
      </c>
      <c r="J177" s="27">
        <f t="shared" si="66"/>
        <v>0</v>
      </c>
      <c r="K177" s="24">
        <f t="shared" si="67"/>
        <v>0</v>
      </c>
    </row>
    <row r="178" spans="2:11" ht="15" customHeight="1" x14ac:dyDescent="0.25">
      <c r="B178" s="188"/>
      <c r="C178" s="173"/>
      <c r="D178" s="131"/>
      <c r="E178" s="131"/>
      <c r="F178" s="33">
        <f t="shared" si="63"/>
        <v>0</v>
      </c>
      <c r="G178" s="94">
        <v>0.10100000000000001</v>
      </c>
      <c r="H178" s="28">
        <f t="shared" si="64"/>
        <v>0</v>
      </c>
      <c r="I178" s="22">
        <f t="shared" si="65"/>
        <v>0</v>
      </c>
      <c r="J178" s="27">
        <f t="shared" si="66"/>
        <v>0</v>
      </c>
      <c r="K178" s="24">
        <f t="shared" si="67"/>
        <v>0</v>
      </c>
    </row>
    <row r="179" spans="2:11" ht="15" customHeight="1" x14ac:dyDescent="0.25">
      <c r="B179" s="188"/>
      <c r="C179" s="173"/>
      <c r="D179" s="131"/>
      <c r="E179" s="131"/>
      <c r="F179" s="33">
        <f t="shared" si="63"/>
        <v>0</v>
      </c>
      <c r="G179" s="94">
        <v>0.10100000000000001</v>
      </c>
      <c r="H179" s="28">
        <f t="shared" si="64"/>
        <v>0</v>
      </c>
      <c r="I179" s="22">
        <f t="shared" si="65"/>
        <v>0</v>
      </c>
      <c r="J179" s="27">
        <f t="shared" si="66"/>
        <v>0</v>
      </c>
      <c r="K179" s="24">
        <f t="shared" si="67"/>
        <v>0</v>
      </c>
    </row>
    <row r="180" spans="2:11" ht="15" customHeight="1" x14ac:dyDescent="0.25">
      <c r="B180" s="188"/>
      <c r="C180" s="173"/>
      <c r="D180" s="131"/>
      <c r="E180" s="131"/>
      <c r="F180" s="33">
        <f t="shared" si="63"/>
        <v>0</v>
      </c>
      <c r="G180" s="94">
        <v>0.10100000000000001</v>
      </c>
      <c r="H180" s="28">
        <f t="shared" si="64"/>
        <v>0</v>
      </c>
      <c r="I180" s="22">
        <f t="shared" si="65"/>
        <v>0</v>
      </c>
      <c r="J180" s="27">
        <f t="shared" si="66"/>
        <v>0</v>
      </c>
      <c r="K180" s="24">
        <f t="shared" si="67"/>
        <v>0</v>
      </c>
    </row>
    <row r="181" spans="2:11" ht="15" customHeight="1" x14ac:dyDescent="0.25">
      <c r="B181" s="188"/>
      <c r="C181" s="173"/>
      <c r="D181" s="131"/>
      <c r="E181" s="131"/>
      <c r="F181" s="33">
        <f t="shared" si="63"/>
        <v>0</v>
      </c>
      <c r="G181" s="94">
        <v>0.10100000000000001</v>
      </c>
      <c r="H181" s="28">
        <f t="shared" si="64"/>
        <v>0</v>
      </c>
      <c r="I181" s="22">
        <f t="shared" si="65"/>
        <v>0</v>
      </c>
      <c r="J181" s="27">
        <f t="shared" si="66"/>
        <v>0</v>
      </c>
      <c r="K181" s="24">
        <f t="shared" si="67"/>
        <v>0</v>
      </c>
    </row>
    <row r="182" spans="2:11" x14ac:dyDescent="0.25">
      <c r="B182" s="188"/>
      <c r="C182" s="173"/>
      <c r="D182" s="131"/>
      <c r="E182" s="131"/>
      <c r="F182" s="33">
        <f>J182</f>
        <v>0</v>
      </c>
      <c r="G182" s="94">
        <v>0.10100000000000001</v>
      </c>
      <c r="H182" s="28">
        <f>G182*F182</f>
        <v>0</v>
      </c>
      <c r="I182" s="22">
        <f t="shared" si="60"/>
        <v>0</v>
      </c>
      <c r="J182" s="27">
        <f t="shared" si="61"/>
        <v>0</v>
      </c>
      <c r="K182" s="24">
        <f t="shared" si="62"/>
        <v>0</v>
      </c>
    </row>
    <row r="183" spans="2:11" x14ac:dyDescent="0.25">
      <c r="B183" s="188"/>
      <c r="C183" s="173"/>
      <c r="D183" s="131"/>
      <c r="E183" s="131"/>
      <c r="F183" s="33">
        <f>J183</f>
        <v>0</v>
      </c>
      <c r="G183" s="94">
        <v>0.10100000000000001</v>
      </c>
      <c r="H183" s="28">
        <f>G183*F183</f>
        <v>0</v>
      </c>
      <c r="I183" s="22">
        <f t="shared" si="60"/>
        <v>0</v>
      </c>
      <c r="J183" s="27">
        <f t="shared" si="61"/>
        <v>0</v>
      </c>
      <c r="K183" s="24">
        <f t="shared" si="62"/>
        <v>0</v>
      </c>
    </row>
    <row r="184" spans="2:11" ht="15.75" thickBot="1" x14ac:dyDescent="0.3">
      <c r="B184" s="188"/>
      <c r="C184" s="174"/>
      <c r="D184" s="131"/>
      <c r="E184" s="131"/>
      <c r="F184" s="33">
        <f>J184</f>
        <v>0</v>
      </c>
      <c r="G184" s="94">
        <v>0.10100000000000001</v>
      </c>
      <c r="H184" s="28">
        <f>G184*F184</f>
        <v>0</v>
      </c>
      <c r="I184" s="22">
        <f t="shared" si="60"/>
        <v>0</v>
      </c>
      <c r="J184" s="27">
        <f t="shared" si="61"/>
        <v>0</v>
      </c>
      <c r="K184" s="24">
        <f t="shared" si="62"/>
        <v>0</v>
      </c>
    </row>
    <row r="185" spans="2:11" ht="15.75" thickBot="1" x14ac:dyDescent="0.3">
      <c r="B185" s="188"/>
      <c r="C185" s="102"/>
      <c r="D185" s="21"/>
      <c r="E185" s="57" t="s">
        <v>35</v>
      </c>
      <c r="F185" s="36">
        <f>SUM(F170:F184)</f>
        <v>0</v>
      </c>
      <c r="G185" s="34" t="s">
        <v>28</v>
      </c>
      <c r="H185" s="35">
        <f>SUM(H170:H184)</f>
        <v>0</v>
      </c>
      <c r="I185" s="22"/>
      <c r="J185" s="22"/>
      <c r="K185" s="29">
        <f>SUM(K170:K184)</f>
        <v>0</v>
      </c>
    </row>
    <row r="186" spans="2:11" x14ac:dyDescent="0.25">
      <c r="B186" s="188"/>
      <c r="C186" s="175" t="s">
        <v>30</v>
      </c>
      <c r="D186" s="175"/>
      <c r="E186" s="176"/>
      <c r="F186" s="46">
        <f>ROUNDDOWN(SUM(K170:K184),0)</f>
        <v>0</v>
      </c>
      <c r="G186" s="23" t="s">
        <v>28</v>
      </c>
      <c r="H186" s="37">
        <f>ROUNDDOWN(SUM(K170:K184),0)*G170</f>
        <v>0</v>
      </c>
      <c r="I186" s="22"/>
    </row>
    <row r="187" spans="2:11" x14ac:dyDescent="0.25">
      <c r="B187" s="188"/>
      <c r="C187" s="172" t="s">
        <v>82</v>
      </c>
      <c r="D187" s="131"/>
      <c r="E187" s="131"/>
      <c r="F187" s="33">
        <f>J187</f>
        <v>0</v>
      </c>
      <c r="G187" s="94">
        <v>9.1999999999999998E-2</v>
      </c>
      <c r="H187" s="28">
        <f>G187*F187</f>
        <v>0</v>
      </c>
      <c r="I187" s="22">
        <f t="shared" si="60"/>
        <v>0</v>
      </c>
      <c r="J187" s="27">
        <f>INT(I187)</f>
        <v>0</v>
      </c>
      <c r="K187" s="24">
        <f>I187-J187</f>
        <v>0</v>
      </c>
    </row>
    <row r="188" spans="2:11" x14ac:dyDescent="0.25">
      <c r="B188" s="188"/>
      <c r="C188" s="173"/>
      <c r="D188" s="131"/>
      <c r="E188" s="131"/>
      <c r="F188" s="33">
        <f>J188</f>
        <v>0</v>
      </c>
      <c r="G188" s="94">
        <v>9.1999999999999998E-2</v>
      </c>
      <c r="H188" s="28">
        <f>G188*F188</f>
        <v>0</v>
      </c>
      <c r="I188" s="22">
        <f t="shared" si="60"/>
        <v>0</v>
      </c>
      <c r="J188" s="27">
        <f t="shared" ref="J188:J201" si="68">INT(I188)</f>
        <v>0</v>
      </c>
      <c r="K188" s="24">
        <f t="shared" ref="K188:K201" si="69">I188-J188</f>
        <v>0</v>
      </c>
    </row>
    <row r="189" spans="2:11" x14ac:dyDescent="0.25">
      <c r="B189" s="188"/>
      <c r="C189" s="173"/>
      <c r="D189" s="131"/>
      <c r="E189" s="131"/>
      <c r="F189" s="33">
        <f t="shared" ref="F189:F198" si="70">J189</f>
        <v>0</v>
      </c>
      <c r="G189" s="94">
        <v>9.1999999999999998E-2</v>
      </c>
      <c r="H189" s="28">
        <f t="shared" ref="H189:H198" si="71">G189*F189</f>
        <v>0</v>
      </c>
      <c r="I189" s="22">
        <f t="shared" ref="I189:I198" si="72">IF((E189-D189)=0,0, (E189+1-D189)/30)</f>
        <v>0</v>
      </c>
      <c r="J189" s="27">
        <f t="shared" si="68"/>
        <v>0</v>
      </c>
      <c r="K189" s="24">
        <f t="shared" si="69"/>
        <v>0</v>
      </c>
    </row>
    <row r="190" spans="2:11" x14ac:dyDescent="0.25">
      <c r="B190" s="188"/>
      <c r="C190" s="173"/>
      <c r="D190" s="131"/>
      <c r="E190" s="131"/>
      <c r="F190" s="33">
        <f t="shared" si="70"/>
        <v>0</v>
      </c>
      <c r="G190" s="94">
        <v>9.1999999999999998E-2</v>
      </c>
      <c r="H190" s="28">
        <f t="shared" si="71"/>
        <v>0</v>
      </c>
      <c r="I190" s="22">
        <f t="shared" si="72"/>
        <v>0</v>
      </c>
      <c r="J190" s="27">
        <f t="shared" ref="J190:J198" si="73">INT(I190)</f>
        <v>0</v>
      </c>
      <c r="K190" s="24">
        <f t="shared" ref="K190:K198" si="74">I190-J190</f>
        <v>0</v>
      </c>
    </row>
    <row r="191" spans="2:11" x14ac:dyDescent="0.25">
      <c r="B191" s="188"/>
      <c r="C191" s="173"/>
      <c r="D191" s="131"/>
      <c r="E191" s="131"/>
      <c r="F191" s="33">
        <f t="shared" si="70"/>
        <v>0</v>
      </c>
      <c r="G191" s="94">
        <v>9.1999999999999998E-2</v>
      </c>
      <c r="H191" s="28">
        <f t="shared" si="71"/>
        <v>0</v>
      </c>
      <c r="I191" s="22">
        <f t="shared" si="72"/>
        <v>0</v>
      </c>
      <c r="J191" s="27">
        <f t="shared" si="73"/>
        <v>0</v>
      </c>
      <c r="K191" s="24">
        <f t="shared" si="74"/>
        <v>0</v>
      </c>
    </row>
    <row r="192" spans="2:11" x14ac:dyDescent="0.25">
      <c r="B192" s="188"/>
      <c r="C192" s="173"/>
      <c r="D192" s="131"/>
      <c r="E192" s="131"/>
      <c r="F192" s="33">
        <f t="shared" si="70"/>
        <v>0</v>
      </c>
      <c r="G192" s="94">
        <v>9.1999999999999998E-2</v>
      </c>
      <c r="H192" s="28">
        <f t="shared" si="71"/>
        <v>0</v>
      </c>
      <c r="I192" s="22">
        <f t="shared" si="72"/>
        <v>0</v>
      </c>
      <c r="J192" s="27">
        <f t="shared" si="73"/>
        <v>0</v>
      </c>
      <c r="K192" s="24">
        <f t="shared" si="74"/>
        <v>0</v>
      </c>
    </row>
    <row r="193" spans="2:11" x14ac:dyDescent="0.25">
      <c r="B193" s="188"/>
      <c r="C193" s="173"/>
      <c r="D193" s="131"/>
      <c r="E193" s="131"/>
      <c r="F193" s="33">
        <f t="shared" si="70"/>
        <v>0</v>
      </c>
      <c r="G193" s="94">
        <v>9.1999999999999998E-2</v>
      </c>
      <c r="H193" s="28">
        <f t="shared" si="71"/>
        <v>0</v>
      </c>
      <c r="I193" s="22">
        <f t="shared" si="72"/>
        <v>0</v>
      </c>
      <c r="J193" s="27">
        <f t="shared" si="73"/>
        <v>0</v>
      </c>
      <c r="K193" s="24">
        <f t="shared" si="74"/>
        <v>0</v>
      </c>
    </row>
    <row r="194" spans="2:11" x14ac:dyDescent="0.25">
      <c r="B194" s="188"/>
      <c r="C194" s="173"/>
      <c r="D194" s="131"/>
      <c r="E194" s="131"/>
      <c r="F194" s="33">
        <f t="shared" si="70"/>
        <v>0</v>
      </c>
      <c r="G194" s="94">
        <v>9.1999999999999998E-2</v>
      </c>
      <c r="H194" s="28">
        <f t="shared" si="71"/>
        <v>0</v>
      </c>
      <c r="I194" s="22">
        <f t="shared" si="72"/>
        <v>0</v>
      </c>
      <c r="J194" s="27">
        <f t="shared" si="73"/>
        <v>0</v>
      </c>
      <c r="K194" s="24">
        <f t="shared" si="74"/>
        <v>0</v>
      </c>
    </row>
    <row r="195" spans="2:11" x14ac:dyDescent="0.25">
      <c r="B195" s="188"/>
      <c r="C195" s="173"/>
      <c r="D195" s="131"/>
      <c r="E195" s="131"/>
      <c r="F195" s="33">
        <f t="shared" si="70"/>
        <v>0</v>
      </c>
      <c r="G195" s="94">
        <v>9.1999999999999998E-2</v>
      </c>
      <c r="H195" s="28">
        <f t="shared" si="71"/>
        <v>0</v>
      </c>
      <c r="I195" s="22">
        <f t="shared" si="72"/>
        <v>0</v>
      </c>
      <c r="J195" s="27">
        <f t="shared" si="73"/>
        <v>0</v>
      </c>
      <c r="K195" s="24">
        <f t="shared" si="74"/>
        <v>0</v>
      </c>
    </row>
    <row r="196" spans="2:11" x14ac:dyDescent="0.25">
      <c r="B196" s="188"/>
      <c r="C196" s="173"/>
      <c r="D196" s="131"/>
      <c r="E196" s="131"/>
      <c r="F196" s="33">
        <f t="shared" si="70"/>
        <v>0</v>
      </c>
      <c r="G196" s="94">
        <v>9.1999999999999998E-2</v>
      </c>
      <c r="H196" s="28">
        <f t="shared" si="71"/>
        <v>0</v>
      </c>
      <c r="I196" s="22">
        <f t="shared" si="72"/>
        <v>0</v>
      </c>
      <c r="J196" s="27">
        <f t="shared" si="73"/>
        <v>0</v>
      </c>
      <c r="K196" s="24">
        <f t="shared" si="74"/>
        <v>0</v>
      </c>
    </row>
    <row r="197" spans="2:11" x14ac:dyDescent="0.25">
      <c r="B197" s="188"/>
      <c r="C197" s="173"/>
      <c r="D197" s="131"/>
      <c r="E197" s="131"/>
      <c r="F197" s="33">
        <f t="shared" si="70"/>
        <v>0</v>
      </c>
      <c r="G197" s="94">
        <v>9.1999999999999998E-2</v>
      </c>
      <c r="H197" s="28">
        <f t="shared" si="71"/>
        <v>0</v>
      </c>
      <c r="I197" s="22">
        <f t="shared" si="72"/>
        <v>0</v>
      </c>
      <c r="J197" s="27">
        <f t="shared" si="73"/>
        <v>0</v>
      </c>
      <c r="K197" s="24">
        <f t="shared" si="74"/>
        <v>0</v>
      </c>
    </row>
    <row r="198" spans="2:11" x14ac:dyDescent="0.25">
      <c r="B198" s="188"/>
      <c r="C198" s="173"/>
      <c r="D198" s="131"/>
      <c r="E198" s="131"/>
      <c r="F198" s="33">
        <f t="shared" si="70"/>
        <v>0</v>
      </c>
      <c r="G198" s="94">
        <v>9.1999999999999998E-2</v>
      </c>
      <c r="H198" s="28">
        <f t="shared" si="71"/>
        <v>0</v>
      </c>
      <c r="I198" s="22">
        <f t="shared" si="72"/>
        <v>0</v>
      </c>
      <c r="J198" s="27">
        <f t="shared" si="73"/>
        <v>0</v>
      </c>
      <c r="K198" s="24">
        <f t="shared" si="74"/>
        <v>0</v>
      </c>
    </row>
    <row r="199" spans="2:11" x14ac:dyDescent="0.25">
      <c r="B199" s="188"/>
      <c r="C199" s="173"/>
      <c r="D199" s="131"/>
      <c r="E199" s="131"/>
      <c r="F199" s="33">
        <f>J199</f>
        <v>0</v>
      </c>
      <c r="G199" s="94">
        <v>9.1999999999999998E-2</v>
      </c>
      <c r="H199" s="28">
        <f>G199*F199</f>
        <v>0</v>
      </c>
      <c r="I199" s="22">
        <f t="shared" si="60"/>
        <v>0</v>
      </c>
      <c r="J199" s="27">
        <f t="shared" si="68"/>
        <v>0</v>
      </c>
      <c r="K199" s="24">
        <f t="shared" si="69"/>
        <v>0</v>
      </c>
    </row>
    <row r="200" spans="2:11" x14ac:dyDescent="0.25">
      <c r="B200" s="188"/>
      <c r="C200" s="173"/>
      <c r="D200" s="131"/>
      <c r="E200" s="131"/>
      <c r="F200" s="33">
        <f>J200</f>
        <v>0</v>
      </c>
      <c r="G200" s="94">
        <v>9.1999999999999998E-2</v>
      </c>
      <c r="H200" s="28">
        <f>G200*F200</f>
        <v>0</v>
      </c>
      <c r="I200" s="22">
        <f t="shared" si="60"/>
        <v>0</v>
      </c>
      <c r="J200" s="27">
        <f t="shared" si="68"/>
        <v>0</v>
      </c>
      <c r="K200" s="24">
        <f t="shared" si="69"/>
        <v>0</v>
      </c>
    </row>
    <row r="201" spans="2:11" ht="15.75" customHeight="1" thickBot="1" x14ac:dyDescent="0.3">
      <c r="B201" s="188"/>
      <c r="C201" s="174"/>
      <c r="D201" s="131"/>
      <c r="E201" s="131"/>
      <c r="F201" s="33">
        <f>J201</f>
        <v>0</v>
      </c>
      <c r="G201" s="94">
        <v>9.1999999999999998E-2</v>
      </c>
      <c r="H201" s="28">
        <f>G201*F201</f>
        <v>0</v>
      </c>
      <c r="I201" s="22">
        <f t="shared" si="60"/>
        <v>0</v>
      </c>
      <c r="J201" s="27">
        <f t="shared" si="68"/>
        <v>0</v>
      </c>
      <c r="K201" s="24">
        <f t="shared" si="69"/>
        <v>0</v>
      </c>
    </row>
    <row r="202" spans="2:11" ht="13.5" customHeight="1" thickBot="1" x14ac:dyDescent="0.3">
      <c r="B202" s="188"/>
      <c r="C202" s="102"/>
      <c r="D202" s="21"/>
      <c r="E202" s="57" t="s">
        <v>35</v>
      </c>
      <c r="F202" s="36">
        <f>SUM(F187:F201)</f>
        <v>0</v>
      </c>
      <c r="G202" s="34" t="s">
        <v>28</v>
      </c>
      <c r="H202" s="35">
        <f>SUM(H187:H201)</f>
        <v>0</v>
      </c>
      <c r="I202" s="22"/>
      <c r="J202" s="22"/>
      <c r="K202" s="29">
        <f>SUM(K187:K201)</f>
        <v>0</v>
      </c>
    </row>
    <row r="203" spans="2:11" ht="16.149999999999999" customHeight="1" x14ac:dyDescent="0.25">
      <c r="B203" s="189"/>
      <c r="C203" s="175" t="s">
        <v>30</v>
      </c>
      <c r="D203" s="175"/>
      <c r="E203" s="176"/>
      <c r="F203" s="46">
        <f>ROUNDDOWN(SUM(K187:K201),0)</f>
        <v>0</v>
      </c>
      <c r="G203" s="23" t="s">
        <v>28</v>
      </c>
      <c r="H203" s="37">
        <f>ROUNDDOWN(SUM(K187:K201),0)*G187</f>
        <v>0</v>
      </c>
      <c r="I203" s="22"/>
    </row>
    <row r="204" spans="2:11" ht="16.899999999999999" customHeight="1" x14ac:dyDescent="0.25">
      <c r="B204" s="187" t="s">
        <v>38</v>
      </c>
      <c r="C204" s="172" t="s">
        <v>86</v>
      </c>
      <c r="D204" s="131"/>
      <c r="E204" s="131"/>
      <c r="F204" s="33">
        <f>J204</f>
        <v>0</v>
      </c>
      <c r="G204" s="138">
        <v>7.5999999999999998E-2</v>
      </c>
      <c r="H204" s="28">
        <f>G204*F204</f>
        <v>0</v>
      </c>
      <c r="I204" s="22">
        <f t="shared" si="60"/>
        <v>0</v>
      </c>
      <c r="J204" s="27">
        <f>INT(I204)</f>
        <v>0</v>
      </c>
      <c r="K204" s="24">
        <f>I204-J204</f>
        <v>0</v>
      </c>
    </row>
    <row r="205" spans="2:11" ht="14.45" customHeight="1" x14ac:dyDescent="0.25">
      <c r="B205" s="188"/>
      <c r="C205" s="173"/>
      <c r="D205" s="131"/>
      <c r="E205" s="131"/>
      <c r="F205" s="33">
        <f>J205</f>
        <v>0</v>
      </c>
      <c r="G205" s="138">
        <v>7.5999999999999998E-2</v>
      </c>
      <c r="H205" s="28">
        <f>G205*F205</f>
        <v>0</v>
      </c>
      <c r="I205" s="22">
        <f t="shared" si="60"/>
        <v>0</v>
      </c>
      <c r="J205" s="27">
        <f t="shared" ref="J205:J218" si="75">INT(I205)</f>
        <v>0</v>
      </c>
      <c r="K205" s="24">
        <f t="shared" ref="K205:K218" si="76">I205-J205</f>
        <v>0</v>
      </c>
    </row>
    <row r="206" spans="2:11" ht="14.45" customHeight="1" x14ac:dyDescent="0.25">
      <c r="B206" s="188"/>
      <c r="C206" s="173"/>
      <c r="D206" s="131"/>
      <c r="E206" s="131"/>
      <c r="F206" s="33">
        <f t="shared" ref="F206:F215" si="77">J206</f>
        <v>0</v>
      </c>
      <c r="G206" s="138">
        <v>7.5999999999999998E-2</v>
      </c>
      <c r="H206" s="28">
        <f t="shared" ref="H206:H215" si="78">G206*F206</f>
        <v>0</v>
      </c>
      <c r="I206" s="22">
        <f t="shared" ref="I206:I215" si="79">IF((E206-D206)=0,0, (E206+1-D206)/30)</f>
        <v>0</v>
      </c>
      <c r="J206" s="27">
        <f t="shared" si="75"/>
        <v>0</v>
      </c>
      <c r="K206" s="24">
        <f t="shared" si="76"/>
        <v>0</v>
      </c>
    </row>
    <row r="207" spans="2:11" ht="14.45" customHeight="1" x14ac:dyDescent="0.25">
      <c r="B207" s="188"/>
      <c r="C207" s="173"/>
      <c r="D207" s="131"/>
      <c r="E207" s="131"/>
      <c r="F207" s="33">
        <f t="shared" si="77"/>
        <v>0</v>
      </c>
      <c r="G207" s="138">
        <v>7.5999999999999998E-2</v>
      </c>
      <c r="H207" s="28">
        <f t="shared" si="78"/>
        <v>0</v>
      </c>
      <c r="I207" s="22">
        <f t="shared" si="79"/>
        <v>0</v>
      </c>
      <c r="J207" s="27">
        <f t="shared" ref="J207:J215" si="80">INT(I207)</f>
        <v>0</v>
      </c>
      <c r="K207" s="24">
        <f t="shared" ref="K207:K215" si="81">I207-J207</f>
        <v>0</v>
      </c>
    </row>
    <row r="208" spans="2:11" ht="14.45" customHeight="1" x14ac:dyDescent="0.25">
      <c r="B208" s="188"/>
      <c r="C208" s="173"/>
      <c r="D208" s="131"/>
      <c r="E208" s="131"/>
      <c r="F208" s="33">
        <f t="shared" si="77"/>
        <v>0</v>
      </c>
      <c r="G208" s="138">
        <v>7.5999999999999998E-2</v>
      </c>
      <c r="H208" s="28">
        <f t="shared" si="78"/>
        <v>0</v>
      </c>
      <c r="I208" s="22">
        <f t="shared" si="79"/>
        <v>0</v>
      </c>
      <c r="J208" s="27">
        <f t="shared" si="80"/>
        <v>0</v>
      </c>
      <c r="K208" s="24">
        <f t="shared" si="81"/>
        <v>0</v>
      </c>
    </row>
    <row r="209" spans="2:11" ht="14.45" customHeight="1" x14ac:dyDescent="0.25">
      <c r="B209" s="188"/>
      <c r="C209" s="173"/>
      <c r="D209" s="131"/>
      <c r="E209" s="131"/>
      <c r="F209" s="33">
        <f t="shared" si="77"/>
        <v>0</v>
      </c>
      <c r="G209" s="138">
        <v>7.5999999999999998E-2</v>
      </c>
      <c r="H209" s="28">
        <f t="shared" si="78"/>
        <v>0</v>
      </c>
      <c r="I209" s="22">
        <f t="shared" si="79"/>
        <v>0</v>
      </c>
      <c r="J209" s="27">
        <f t="shared" si="80"/>
        <v>0</v>
      </c>
      <c r="K209" s="24">
        <f t="shared" si="81"/>
        <v>0</v>
      </c>
    </row>
    <row r="210" spans="2:11" ht="14.45" customHeight="1" x14ac:dyDescent="0.25">
      <c r="B210" s="188"/>
      <c r="C210" s="173"/>
      <c r="D210" s="131"/>
      <c r="E210" s="131"/>
      <c r="F210" s="33">
        <f t="shared" si="77"/>
        <v>0</v>
      </c>
      <c r="G210" s="138">
        <v>7.5999999999999998E-2</v>
      </c>
      <c r="H210" s="28">
        <f t="shared" si="78"/>
        <v>0</v>
      </c>
      <c r="I210" s="22">
        <f t="shared" si="79"/>
        <v>0</v>
      </c>
      <c r="J210" s="27">
        <f t="shared" si="80"/>
        <v>0</v>
      </c>
      <c r="K210" s="24">
        <f t="shared" si="81"/>
        <v>0</v>
      </c>
    </row>
    <row r="211" spans="2:11" ht="14.45" customHeight="1" x14ac:dyDescent="0.25">
      <c r="B211" s="188"/>
      <c r="C211" s="173"/>
      <c r="D211" s="131"/>
      <c r="E211" s="131"/>
      <c r="F211" s="33">
        <f t="shared" si="77"/>
        <v>0</v>
      </c>
      <c r="G211" s="138">
        <v>7.5999999999999998E-2</v>
      </c>
      <c r="H211" s="28">
        <f t="shared" si="78"/>
        <v>0</v>
      </c>
      <c r="I211" s="22">
        <f t="shared" si="79"/>
        <v>0</v>
      </c>
      <c r="J211" s="27">
        <f t="shared" si="80"/>
        <v>0</v>
      </c>
      <c r="K211" s="24">
        <f t="shared" si="81"/>
        <v>0</v>
      </c>
    </row>
    <row r="212" spans="2:11" ht="14.45" customHeight="1" x14ac:dyDescent="0.25">
      <c r="B212" s="188"/>
      <c r="C212" s="173"/>
      <c r="D212" s="131"/>
      <c r="E212" s="131"/>
      <c r="F212" s="33">
        <f t="shared" si="77"/>
        <v>0</v>
      </c>
      <c r="G212" s="138">
        <v>7.5999999999999998E-2</v>
      </c>
      <c r="H212" s="28">
        <f t="shared" si="78"/>
        <v>0</v>
      </c>
      <c r="I212" s="22">
        <f t="shared" si="79"/>
        <v>0</v>
      </c>
      <c r="J212" s="27">
        <f t="shared" si="80"/>
        <v>0</v>
      </c>
      <c r="K212" s="24">
        <f t="shared" si="81"/>
        <v>0</v>
      </c>
    </row>
    <row r="213" spans="2:11" ht="14.45" customHeight="1" x14ac:dyDescent="0.25">
      <c r="B213" s="188"/>
      <c r="C213" s="173"/>
      <c r="D213" s="131"/>
      <c r="E213" s="131"/>
      <c r="F213" s="33">
        <f t="shared" si="77"/>
        <v>0</v>
      </c>
      <c r="G213" s="138">
        <v>7.5999999999999998E-2</v>
      </c>
      <c r="H213" s="28">
        <f t="shared" si="78"/>
        <v>0</v>
      </c>
      <c r="I213" s="22">
        <f t="shared" si="79"/>
        <v>0</v>
      </c>
      <c r="J213" s="27">
        <f t="shared" si="80"/>
        <v>0</v>
      </c>
      <c r="K213" s="24">
        <f t="shared" si="81"/>
        <v>0</v>
      </c>
    </row>
    <row r="214" spans="2:11" ht="14.45" customHeight="1" x14ac:dyDescent="0.25">
      <c r="B214" s="188"/>
      <c r="C214" s="173"/>
      <c r="D214" s="131"/>
      <c r="E214" s="131"/>
      <c r="F214" s="33">
        <f t="shared" si="77"/>
        <v>0</v>
      </c>
      <c r="G214" s="138">
        <v>7.5999999999999998E-2</v>
      </c>
      <c r="H214" s="28">
        <f t="shared" si="78"/>
        <v>0</v>
      </c>
      <c r="I214" s="22">
        <f t="shared" si="79"/>
        <v>0</v>
      </c>
      <c r="J214" s="27">
        <f t="shared" si="80"/>
        <v>0</v>
      </c>
      <c r="K214" s="24">
        <f t="shared" si="81"/>
        <v>0</v>
      </c>
    </row>
    <row r="215" spans="2:11" ht="14.45" customHeight="1" x14ac:dyDescent="0.25">
      <c r="B215" s="188"/>
      <c r="C215" s="173"/>
      <c r="D215" s="131"/>
      <c r="E215" s="131"/>
      <c r="F215" s="33">
        <f t="shared" si="77"/>
        <v>0</v>
      </c>
      <c r="G215" s="138">
        <v>7.5999999999999998E-2</v>
      </c>
      <c r="H215" s="28">
        <f t="shared" si="78"/>
        <v>0</v>
      </c>
      <c r="I215" s="22">
        <f t="shared" si="79"/>
        <v>0</v>
      </c>
      <c r="J215" s="27">
        <f t="shared" si="80"/>
        <v>0</v>
      </c>
      <c r="K215" s="24">
        <f t="shared" si="81"/>
        <v>0</v>
      </c>
    </row>
    <row r="216" spans="2:11" x14ac:dyDescent="0.25">
      <c r="B216" s="188"/>
      <c r="C216" s="173"/>
      <c r="D216" s="131"/>
      <c r="E216" s="131"/>
      <c r="F216" s="33">
        <f>J216</f>
        <v>0</v>
      </c>
      <c r="G216" s="138">
        <v>7.5999999999999998E-2</v>
      </c>
      <c r="H216" s="28">
        <f>G216*F216</f>
        <v>0</v>
      </c>
      <c r="I216" s="22">
        <f t="shared" si="60"/>
        <v>0</v>
      </c>
      <c r="J216" s="27">
        <f t="shared" si="75"/>
        <v>0</v>
      </c>
      <c r="K216" s="24">
        <f t="shared" si="76"/>
        <v>0</v>
      </c>
    </row>
    <row r="217" spans="2:11" ht="12.6" customHeight="1" x14ac:dyDescent="0.25">
      <c r="B217" s="188"/>
      <c r="C217" s="173"/>
      <c r="D217" s="131"/>
      <c r="E217" s="131"/>
      <c r="F217" s="33">
        <f>J217</f>
        <v>0</v>
      </c>
      <c r="G217" s="138">
        <v>7.5999999999999998E-2</v>
      </c>
      <c r="H217" s="28">
        <f>G217*F217</f>
        <v>0</v>
      </c>
      <c r="I217" s="22">
        <f t="shared" si="60"/>
        <v>0</v>
      </c>
      <c r="J217" s="27">
        <f t="shared" si="75"/>
        <v>0</v>
      </c>
      <c r="K217" s="24">
        <f t="shared" si="76"/>
        <v>0</v>
      </c>
    </row>
    <row r="218" spans="2:11" ht="15.75" thickBot="1" x14ac:dyDescent="0.3">
      <c r="B218" s="188"/>
      <c r="C218" s="174"/>
      <c r="D218" s="131"/>
      <c r="E218" s="131"/>
      <c r="F218" s="33">
        <f>J218</f>
        <v>0</v>
      </c>
      <c r="G218" s="138">
        <v>7.5999999999999998E-2</v>
      </c>
      <c r="H218" s="28">
        <f>G218*F218</f>
        <v>0</v>
      </c>
      <c r="I218" s="22">
        <f t="shared" si="60"/>
        <v>0</v>
      </c>
      <c r="J218" s="27">
        <f t="shared" si="75"/>
        <v>0</v>
      </c>
      <c r="K218" s="24">
        <f t="shared" si="76"/>
        <v>0</v>
      </c>
    </row>
    <row r="219" spans="2:11" ht="16.899999999999999" customHeight="1" thickBot="1" x14ac:dyDescent="0.3">
      <c r="B219" s="188"/>
      <c r="C219" s="5"/>
      <c r="D219" s="21"/>
      <c r="E219" s="57" t="s">
        <v>35</v>
      </c>
      <c r="F219" s="36">
        <f>SUM(F204:F218)</f>
        <v>0</v>
      </c>
      <c r="G219" s="34" t="s">
        <v>28</v>
      </c>
      <c r="H219" s="35">
        <f>SUM(H204:H218)</f>
        <v>0</v>
      </c>
      <c r="I219" s="22"/>
      <c r="J219" s="22"/>
      <c r="K219" s="29">
        <f>SUM(K204:K218)</f>
        <v>0</v>
      </c>
    </row>
    <row r="220" spans="2:11" x14ac:dyDescent="0.25">
      <c r="B220" s="188"/>
      <c r="C220" s="199" t="s">
        <v>30</v>
      </c>
      <c r="D220" s="199"/>
      <c r="E220" s="200"/>
      <c r="F220" s="46">
        <f>ROUNDDOWN(SUM(K204:K218),0)</f>
        <v>0</v>
      </c>
      <c r="G220" s="23" t="s">
        <v>28</v>
      </c>
      <c r="H220" s="37">
        <f>ROUNDDOWN(SUM(K204:K218),0)*G204</f>
        <v>0</v>
      </c>
      <c r="I220" s="22"/>
    </row>
    <row r="221" spans="2:11" x14ac:dyDescent="0.25">
      <c r="B221" s="188"/>
      <c r="C221" s="172" t="s">
        <v>82</v>
      </c>
      <c r="D221" s="131"/>
      <c r="E221" s="131"/>
      <c r="F221" s="33">
        <f>J221</f>
        <v>0</v>
      </c>
      <c r="G221" s="94">
        <v>7.0999999999999994E-2</v>
      </c>
      <c r="H221" s="28">
        <f>G221*F221</f>
        <v>0</v>
      </c>
      <c r="I221" s="22">
        <f t="shared" si="60"/>
        <v>0</v>
      </c>
      <c r="J221" s="27">
        <f>INT(I221)</f>
        <v>0</v>
      </c>
      <c r="K221" s="24">
        <f>I221-J221</f>
        <v>0</v>
      </c>
    </row>
    <row r="222" spans="2:11" x14ac:dyDescent="0.25">
      <c r="B222" s="188"/>
      <c r="C222" s="173"/>
      <c r="D222" s="131"/>
      <c r="E222" s="131"/>
      <c r="F222" s="33">
        <f>J222</f>
        <v>0</v>
      </c>
      <c r="G222" s="94">
        <v>7.0999999999999994E-2</v>
      </c>
      <c r="H222" s="28">
        <f>G222*F222</f>
        <v>0</v>
      </c>
      <c r="I222" s="22">
        <f t="shared" si="60"/>
        <v>0</v>
      </c>
      <c r="J222" s="27">
        <f t="shared" ref="J222:J235" si="82">INT(I222)</f>
        <v>0</v>
      </c>
      <c r="K222" s="24">
        <f t="shared" ref="K222:K235" si="83">I222-J222</f>
        <v>0</v>
      </c>
    </row>
    <row r="223" spans="2:11" x14ac:dyDescent="0.25">
      <c r="B223" s="188"/>
      <c r="C223" s="173"/>
      <c r="D223" s="131"/>
      <c r="E223" s="131"/>
      <c r="F223" s="33">
        <f t="shared" ref="F223:F232" si="84">J223</f>
        <v>0</v>
      </c>
      <c r="G223" s="94">
        <v>7.0999999999999994E-2</v>
      </c>
      <c r="H223" s="28">
        <f t="shared" ref="H223:H232" si="85">G223*F223</f>
        <v>0</v>
      </c>
      <c r="I223" s="22">
        <f t="shared" ref="I223:I232" si="86">IF((E223-D223)=0,0, (E223+1-D223)/30)</f>
        <v>0</v>
      </c>
      <c r="J223" s="27">
        <f t="shared" si="82"/>
        <v>0</v>
      </c>
      <c r="K223" s="24">
        <f t="shared" si="83"/>
        <v>0</v>
      </c>
    </row>
    <row r="224" spans="2:11" x14ac:dyDescent="0.25">
      <c r="B224" s="188"/>
      <c r="C224" s="173"/>
      <c r="D224" s="131"/>
      <c r="E224" s="131"/>
      <c r="F224" s="33">
        <f t="shared" si="84"/>
        <v>0</v>
      </c>
      <c r="G224" s="94">
        <v>7.0999999999999994E-2</v>
      </c>
      <c r="H224" s="28">
        <f t="shared" si="85"/>
        <v>0</v>
      </c>
      <c r="I224" s="22">
        <f t="shared" si="86"/>
        <v>0</v>
      </c>
      <c r="J224" s="27">
        <f t="shared" ref="J224:J232" si="87">INT(I224)</f>
        <v>0</v>
      </c>
      <c r="K224" s="24">
        <f t="shared" ref="K224:K232" si="88">I224-J224</f>
        <v>0</v>
      </c>
    </row>
    <row r="225" spans="2:11" x14ac:dyDescent="0.25">
      <c r="B225" s="188"/>
      <c r="C225" s="173"/>
      <c r="D225" s="131"/>
      <c r="E225" s="131"/>
      <c r="F225" s="33">
        <f t="shared" si="84"/>
        <v>0</v>
      </c>
      <c r="G225" s="94">
        <v>7.0999999999999994E-2</v>
      </c>
      <c r="H225" s="28">
        <f t="shared" si="85"/>
        <v>0</v>
      </c>
      <c r="I225" s="22">
        <f t="shared" si="86"/>
        <v>0</v>
      </c>
      <c r="J225" s="27">
        <f t="shared" si="87"/>
        <v>0</v>
      </c>
      <c r="K225" s="24">
        <f t="shared" si="88"/>
        <v>0</v>
      </c>
    </row>
    <row r="226" spans="2:11" x14ac:dyDescent="0.25">
      <c r="B226" s="188"/>
      <c r="C226" s="173"/>
      <c r="D226" s="131"/>
      <c r="E226" s="131"/>
      <c r="F226" s="33">
        <f t="shared" si="84"/>
        <v>0</v>
      </c>
      <c r="G226" s="94">
        <v>7.0999999999999994E-2</v>
      </c>
      <c r="H226" s="28">
        <f t="shared" si="85"/>
        <v>0</v>
      </c>
      <c r="I226" s="22">
        <f t="shared" si="86"/>
        <v>0</v>
      </c>
      <c r="J226" s="27">
        <f t="shared" si="87"/>
        <v>0</v>
      </c>
      <c r="K226" s="24">
        <f t="shared" si="88"/>
        <v>0</v>
      </c>
    </row>
    <row r="227" spans="2:11" x14ac:dyDescent="0.25">
      <c r="B227" s="188"/>
      <c r="C227" s="173"/>
      <c r="D227" s="131"/>
      <c r="E227" s="131"/>
      <c r="F227" s="33">
        <f t="shared" si="84"/>
        <v>0</v>
      </c>
      <c r="G227" s="94">
        <v>7.0999999999999994E-2</v>
      </c>
      <c r="H227" s="28">
        <f t="shared" si="85"/>
        <v>0</v>
      </c>
      <c r="I227" s="22">
        <f t="shared" si="86"/>
        <v>0</v>
      </c>
      <c r="J227" s="27">
        <f t="shared" si="87"/>
        <v>0</v>
      </c>
      <c r="K227" s="24">
        <f t="shared" si="88"/>
        <v>0</v>
      </c>
    </row>
    <row r="228" spans="2:11" x14ac:dyDescent="0.25">
      <c r="B228" s="188"/>
      <c r="C228" s="173"/>
      <c r="D228" s="131"/>
      <c r="E228" s="131"/>
      <c r="F228" s="33">
        <f t="shared" si="84"/>
        <v>0</v>
      </c>
      <c r="G228" s="94">
        <v>7.0999999999999994E-2</v>
      </c>
      <c r="H228" s="28">
        <f t="shared" si="85"/>
        <v>0</v>
      </c>
      <c r="I228" s="22">
        <f t="shared" si="86"/>
        <v>0</v>
      </c>
      <c r="J228" s="27">
        <f t="shared" si="87"/>
        <v>0</v>
      </c>
      <c r="K228" s="24">
        <f t="shared" si="88"/>
        <v>0</v>
      </c>
    </row>
    <row r="229" spans="2:11" x14ac:dyDescent="0.25">
      <c r="B229" s="188"/>
      <c r="C229" s="173"/>
      <c r="D229" s="131"/>
      <c r="E229" s="131"/>
      <c r="F229" s="33">
        <f t="shared" si="84"/>
        <v>0</v>
      </c>
      <c r="G229" s="94">
        <v>7.0999999999999994E-2</v>
      </c>
      <c r="H229" s="28">
        <f t="shared" si="85"/>
        <v>0</v>
      </c>
      <c r="I229" s="22">
        <f t="shared" si="86"/>
        <v>0</v>
      </c>
      <c r="J229" s="27">
        <f t="shared" si="87"/>
        <v>0</v>
      </c>
      <c r="K229" s="24">
        <f t="shared" si="88"/>
        <v>0</v>
      </c>
    </row>
    <row r="230" spans="2:11" x14ac:dyDescent="0.25">
      <c r="B230" s="188"/>
      <c r="C230" s="173"/>
      <c r="D230" s="131"/>
      <c r="E230" s="131"/>
      <c r="F230" s="33">
        <f t="shared" si="84"/>
        <v>0</v>
      </c>
      <c r="G230" s="94">
        <v>7.0999999999999994E-2</v>
      </c>
      <c r="H230" s="28">
        <f t="shared" si="85"/>
        <v>0</v>
      </c>
      <c r="I230" s="22">
        <f t="shared" si="86"/>
        <v>0</v>
      </c>
      <c r="J230" s="27">
        <f t="shared" si="87"/>
        <v>0</v>
      </c>
      <c r="K230" s="24">
        <f t="shared" si="88"/>
        <v>0</v>
      </c>
    </row>
    <row r="231" spans="2:11" x14ac:dyDescent="0.25">
      <c r="B231" s="188"/>
      <c r="C231" s="173"/>
      <c r="D231" s="131"/>
      <c r="E231" s="131"/>
      <c r="F231" s="33">
        <f t="shared" si="84"/>
        <v>0</v>
      </c>
      <c r="G231" s="94">
        <v>7.0999999999999994E-2</v>
      </c>
      <c r="H231" s="28">
        <f t="shared" si="85"/>
        <v>0</v>
      </c>
      <c r="I231" s="22">
        <f t="shared" si="86"/>
        <v>0</v>
      </c>
      <c r="J231" s="27">
        <f t="shared" si="87"/>
        <v>0</v>
      </c>
      <c r="K231" s="24">
        <f t="shared" si="88"/>
        <v>0</v>
      </c>
    </row>
    <row r="232" spans="2:11" x14ac:dyDescent="0.25">
      <c r="B232" s="188"/>
      <c r="C232" s="173"/>
      <c r="D232" s="131"/>
      <c r="E232" s="131"/>
      <c r="F232" s="33">
        <f t="shared" si="84"/>
        <v>0</v>
      </c>
      <c r="G232" s="94">
        <v>7.0999999999999994E-2</v>
      </c>
      <c r="H232" s="28">
        <f t="shared" si="85"/>
        <v>0</v>
      </c>
      <c r="I232" s="22">
        <f t="shared" si="86"/>
        <v>0</v>
      </c>
      <c r="J232" s="27">
        <f t="shared" si="87"/>
        <v>0</v>
      </c>
      <c r="K232" s="24">
        <f t="shared" si="88"/>
        <v>0</v>
      </c>
    </row>
    <row r="233" spans="2:11" x14ac:dyDescent="0.25">
      <c r="B233" s="188"/>
      <c r="C233" s="173"/>
      <c r="D233" s="131"/>
      <c r="E233" s="131"/>
      <c r="F233" s="33">
        <f>J233</f>
        <v>0</v>
      </c>
      <c r="G233" s="94">
        <v>7.0999999999999994E-2</v>
      </c>
      <c r="H233" s="28">
        <f>G233*F233</f>
        <v>0</v>
      </c>
      <c r="I233" s="22">
        <f t="shared" si="60"/>
        <v>0</v>
      </c>
      <c r="J233" s="27">
        <f t="shared" si="82"/>
        <v>0</v>
      </c>
      <c r="K233" s="24">
        <f t="shared" si="83"/>
        <v>0</v>
      </c>
    </row>
    <row r="234" spans="2:11" x14ac:dyDescent="0.25">
      <c r="B234" s="188"/>
      <c r="C234" s="173"/>
      <c r="D234" s="131"/>
      <c r="E234" s="131"/>
      <c r="F234" s="33">
        <f>J234</f>
        <v>0</v>
      </c>
      <c r="G234" s="94">
        <v>7.0999999999999994E-2</v>
      </c>
      <c r="H234" s="28">
        <f>G234*F234</f>
        <v>0</v>
      </c>
      <c r="I234" s="22">
        <f t="shared" si="60"/>
        <v>0</v>
      </c>
      <c r="J234" s="27">
        <f t="shared" si="82"/>
        <v>0</v>
      </c>
      <c r="K234" s="24">
        <f t="shared" si="83"/>
        <v>0</v>
      </c>
    </row>
    <row r="235" spans="2:11" ht="15.75" thickBot="1" x14ac:dyDescent="0.3">
      <c r="B235" s="188"/>
      <c r="C235" s="174"/>
      <c r="D235" s="131"/>
      <c r="E235" s="131"/>
      <c r="F235" s="33">
        <f>J235</f>
        <v>0</v>
      </c>
      <c r="G235" s="94">
        <v>7.0999999999999994E-2</v>
      </c>
      <c r="H235" s="28">
        <f>G235*F235</f>
        <v>0</v>
      </c>
      <c r="I235" s="22">
        <f t="shared" si="60"/>
        <v>0</v>
      </c>
      <c r="J235" s="27">
        <f t="shared" si="82"/>
        <v>0</v>
      </c>
      <c r="K235" s="24">
        <f t="shared" si="83"/>
        <v>0</v>
      </c>
    </row>
    <row r="236" spans="2:11" ht="15.75" thickBot="1" x14ac:dyDescent="0.3">
      <c r="B236" s="188"/>
      <c r="C236" s="102"/>
      <c r="D236" s="21"/>
      <c r="E236" s="57" t="s">
        <v>35</v>
      </c>
      <c r="F236" s="36">
        <f>SUM(F221:F235)</f>
        <v>0</v>
      </c>
      <c r="G236" s="34" t="s">
        <v>28</v>
      </c>
      <c r="H236" s="35">
        <f>SUM(H221:H235)</f>
        <v>0</v>
      </c>
      <c r="I236" s="22"/>
      <c r="J236" s="22"/>
      <c r="K236" s="29">
        <f>SUM(K221:K235)</f>
        <v>0</v>
      </c>
    </row>
    <row r="237" spans="2:11" x14ac:dyDescent="0.25">
      <c r="B237" s="189"/>
      <c r="C237" s="175" t="s">
        <v>30</v>
      </c>
      <c r="D237" s="175"/>
      <c r="E237" s="176"/>
      <c r="F237" s="46">
        <f>ROUNDDOWN(SUM(K221:K235),0)</f>
        <v>0</v>
      </c>
      <c r="G237" s="23" t="s">
        <v>28</v>
      </c>
      <c r="H237" s="45">
        <f>ROUNDDOWN(SUM(K221:K235),0)*G221</f>
        <v>0</v>
      </c>
    </row>
    <row r="238" spans="2:11" ht="15.75" thickBot="1" x14ac:dyDescent="0.3">
      <c r="B238" s="49"/>
      <c r="I238" s="227" t="str">
        <f>IF(I239&gt;=11,"VALOR MAXIMO","VALOR")</f>
        <v>VALOR</v>
      </c>
      <c r="J238" s="228"/>
    </row>
    <row r="239" spans="2:11" ht="19.5" thickBot="1" x14ac:dyDescent="0.35">
      <c r="F239" s="130"/>
      <c r="H239" s="59">
        <f>H185+H186+H202+H203+H219+H220+H236+H237</f>
        <v>0</v>
      </c>
      <c r="I239" s="239">
        <f>IF(H239&gt;=11,"11",H239)</f>
        <v>0</v>
      </c>
      <c r="J239" s="184"/>
    </row>
    <row r="240" spans="2:11" x14ac:dyDescent="0.25">
      <c r="F240" s="130"/>
      <c r="I240" s="130"/>
    </row>
    <row r="241" spans="2:10" x14ac:dyDescent="0.25">
      <c r="F241" s="130"/>
    </row>
    <row r="242" spans="2:10" ht="15" customHeight="1" thickBot="1" x14ac:dyDescent="0.3">
      <c r="I242" s="190" t="str">
        <f>IF(I243&gt;=20,"VALOR MAXIMO","VALOR")</f>
        <v>VALOR</v>
      </c>
      <c r="J242" s="191"/>
    </row>
    <row r="243" spans="2:10" ht="19.5" thickBot="1" x14ac:dyDescent="0.35">
      <c r="B243" s="98" t="s">
        <v>60</v>
      </c>
      <c r="F243" s="99" t="s">
        <v>25</v>
      </c>
      <c r="G243" s="100"/>
      <c r="H243" s="101">
        <f>H248+G256+G265+F269</f>
        <v>0</v>
      </c>
      <c r="I243" s="183">
        <f>IF(H243&gt;=20,"20",H243)</f>
        <v>0</v>
      </c>
      <c r="J243" s="184"/>
    </row>
    <row r="245" spans="2:10" ht="15.75" thickBot="1" x14ac:dyDescent="0.3">
      <c r="B245" s="130"/>
      <c r="C245" s="94"/>
      <c r="D245" s="118" t="s">
        <v>40</v>
      </c>
      <c r="E245" s="118" t="s">
        <v>41</v>
      </c>
      <c r="F245" s="118" t="s">
        <v>3</v>
      </c>
    </row>
    <row r="246" spans="2:10" ht="61.15" customHeight="1" thickBot="1" x14ac:dyDescent="0.35">
      <c r="B246" s="181" t="s">
        <v>61</v>
      </c>
      <c r="C246" s="149" t="s">
        <v>76</v>
      </c>
      <c r="D246" s="106"/>
      <c r="E246" s="139">
        <v>1.2E-2</v>
      </c>
      <c r="F246" s="94">
        <f>D246*E246</f>
        <v>0</v>
      </c>
      <c r="G246" s="108">
        <f>IF(F246&gt;=5,"5",F246)</f>
        <v>0</v>
      </c>
      <c r="H246" s="109"/>
    </row>
    <row r="247" spans="2:10" ht="61.15" customHeight="1" thickBot="1" x14ac:dyDescent="0.35">
      <c r="B247" s="182"/>
      <c r="C247" s="149" t="s">
        <v>77</v>
      </c>
      <c r="D247" s="106"/>
      <c r="E247" s="139">
        <v>6.0000000000000001E-3</v>
      </c>
      <c r="F247" s="102">
        <f>D247*E247</f>
        <v>0</v>
      </c>
      <c r="G247" s="110">
        <f>IF(F247&gt;=2.5,"2,5",F247)</f>
        <v>0</v>
      </c>
      <c r="H247" s="111" t="str">
        <f>IF(H248&gt;=5,"VALOR MAXIMO","VALOR")</f>
        <v>VALOR</v>
      </c>
    </row>
    <row r="248" spans="2:10" ht="18.600000000000001" customHeight="1" thickBot="1" x14ac:dyDescent="0.35">
      <c r="B248" s="129"/>
      <c r="C248" s="128"/>
      <c r="F248" s="103"/>
      <c r="G248" s="103">
        <f>G246+G247</f>
        <v>0</v>
      </c>
      <c r="H248" s="112">
        <f>IF(G248&gt;=5,"5",G248)</f>
        <v>0</v>
      </c>
    </row>
    <row r="249" spans="2:10" ht="18.600000000000001" customHeight="1" thickBot="1" x14ac:dyDescent="0.35">
      <c r="B249" s="129"/>
      <c r="C249" s="128"/>
      <c r="H249" s="164"/>
    </row>
    <row r="250" spans="2:10" ht="18.600000000000001" customHeight="1" thickBot="1" x14ac:dyDescent="0.35">
      <c r="B250" s="120" t="s">
        <v>68</v>
      </c>
      <c r="C250" s="93" t="s">
        <v>62</v>
      </c>
      <c r="D250" s="95">
        <v>0.83299999999999996</v>
      </c>
      <c r="H250" s="164"/>
    </row>
    <row r="251" spans="2:10" ht="14.45" customHeight="1" x14ac:dyDescent="0.3">
      <c r="B251" s="129"/>
      <c r="C251" s="93" t="s">
        <v>63</v>
      </c>
      <c r="D251" s="95">
        <v>1.6659999999999999</v>
      </c>
      <c r="H251" s="164"/>
    </row>
    <row r="252" spans="2:10" ht="14.45" customHeight="1" x14ac:dyDescent="0.25">
      <c r="C252" s="93" t="s">
        <v>64</v>
      </c>
      <c r="D252" s="95">
        <v>2.5</v>
      </c>
    </row>
    <row r="253" spans="2:10" ht="14.45" customHeight="1" x14ac:dyDescent="0.25">
      <c r="C253" s="93" t="s">
        <v>65</v>
      </c>
      <c r="D253" s="95">
        <v>3.3330000000000002</v>
      </c>
    </row>
    <row r="254" spans="2:10" ht="14.45" customHeight="1" x14ac:dyDescent="0.25">
      <c r="C254" s="93" t="s">
        <v>66</v>
      </c>
      <c r="D254" s="95">
        <v>4.1660000000000004</v>
      </c>
    </row>
    <row r="255" spans="2:10" ht="15" customHeight="1" thickBot="1" x14ac:dyDescent="0.3">
      <c r="C255" s="96" t="s">
        <v>67</v>
      </c>
      <c r="D255" s="97">
        <v>5</v>
      </c>
      <c r="G255" s="190" t="str">
        <f>IF(G256&gt;=5,"VALOR MAXIMO","VALOR")</f>
        <v>VALOR</v>
      </c>
      <c r="H255" s="191"/>
    </row>
    <row r="256" spans="2:10" ht="19.5" customHeight="1" thickBot="1" x14ac:dyDescent="0.35">
      <c r="C256" s="241" t="s">
        <v>33</v>
      </c>
      <c r="D256" s="242"/>
      <c r="E256" s="242"/>
      <c r="F256" s="107"/>
      <c r="G256" s="183">
        <f>IF(F256&gt;=5,"5",F256)</f>
        <v>0</v>
      </c>
      <c r="H256" s="184"/>
    </row>
    <row r="257" spans="2:8" ht="80.45" customHeight="1" thickBot="1" x14ac:dyDescent="0.3"/>
    <row r="258" spans="2:8" ht="15.75" thickBot="1" x14ac:dyDescent="0.3">
      <c r="B258" s="208" t="s">
        <v>69</v>
      </c>
      <c r="C258" s="209"/>
      <c r="E258" s="121" t="s">
        <v>18</v>
      </c>
      <c r="F258" s="157" t="s">
        <v>24</v>
      </c>
    </row>
    <row r="259" spans="2:8" x14ac:dyDescent="0.25">
      <c r="B259" s="93" t="s">
        <v>9</v>
      </c>
      <c r="C259" s="95">
        <v>0.83299999999999996</v>
      </c>
      <c r="E259" s="117" t="s">
        <v>19</v>
      </c>
      <c r="F259" s="119"/>
    </row>
    <row r="260" spans="2:8" x14ac:dyDescent="0.25">
      <c r="B260" s="93" t="s">
        <v>10</v>
      </c>
      <c r="C260" s="95">
        <v>1.6659999999999999</v>
      </c>
      <c r="E260" s="94" t="s">
        <v>20</v>
      </c>
      <c r="F260" s="106"/>
    </row>
    <row r="261" spans="2:8" x14ac:dyDescent="0.25">
      <c r="B261" s="93" t="s">
        <v>11</v>
      </c>
      <c r="C261" s="95">
        <v>2.5</v>
      </c>
      <c r="E261" s="94" t="s">
        <v>21</v>
      </c>
      <c r="F261" s="106"/>
    </row>
    <row r="262" spans="2:8" ht="14.45" customHeight="1" x14ac:dyDescent="0.25">
      <c r="B262" s="93" t="s">
        <v>12</v>
      </c>
      <c r="C262" s="95">
        <v>3.3330000000000002</v>
      </c>
      <c r="E262" s="94" t="s">
        <v>22</v>
      </c>
      <c r="F262" s="106"/>
    </row>
    <row r="263" spans="2:8" x14ac:dyDescent="0.25">
      <c r="B263" s="93" t="s">
        <v>13</v>
      </c>
      <c r="C263" s="95">
        <v>4.1660000000000004</v>
      </c>
      <c r="E263" s="94" t="s">
        <v>23</v>
      </c>
      <c r="F263" s="106"/>
    </row>
    <row r="264" spans="2:8" ht="14.45" customHeight="1" thickBot="1" x14ac:dyDescent="0.3">
      <c r="B264" s="93" t="s">
        <v>14</v>
      </c>
      <c r="C264" s="95">
        <v>5</v>
      </c>
      <c r="G264" s="190" t="str">
        <f>IF(G265&gt;=5,"VALOR MAXIMO","VALOR")</f>
        <v>VALOR</v>
      </c>
      <c r="H264" s="191"/>
    </row>
    <row r="265" spans="2:8" ht="15" customHeight="1" thickBot="1" x14ac:dyDescent="0.35">
      <c r="E265" s="104" t="s">
        <v>3</v>
      </c>
      <c r="F265" s="105">
        <f>SUM(F259:F263)</f>
        <v>0</v>
      </c>
      <c r="G265" s="183">
        <f>IF(F265&gt;=5,"5",F265)</f>
        <v>0</v>
      </c>
      <c r="H265" s="184"/>
    </row>
    <row r="266" spans="2:8" ht="18.600000000000001" customHeight="1" x14ac:dyDescent="0.3">
      <c r="E266" s="113"/>
      <c r="F266" s="113"/>
      <c r="G266" s="164"/>
      <c r="H266" s="164"/>
    </row>
    <row r="268" spans="2:8" ht="45.75" thickBot="1" x14ac:dyDescent="0.3">
      <c r="B268" s="147" t="s">
        <v>70</v>
      </c>
      <c r="C268" s="155" t="s">
        <v>50</v>
      </c>
      <c r="E268" s="146" t="s">
        <v>52</v>
      </c>
      <c r="F268" s="190" t="str">
        <f>IF(F269&gt;=5,"VALOR MAXIMO","VALOR")</f>
        <v>VALOR</v>
      </c>
      <c r="G268" s="191"/>
    </row>
    <row r="269" spans="2:8" ht="29.45" customHeight="1" thickBot="1" x14ac:dyDescent="0.35">
      <c r="B269" s="150" t="s">
        <v>46</v>
      </c>
      <c r="C269" s="151">
        <v>0.625</v>
      </c>
      <c r="E269" s="156"/>
      <c r="F269" s="183">
        <f>IF(E269&gt;=5,"5",E269)</f>
        <v>0</v>
      </c>
      <c r="G269" s="184"/>
    </row>
    <row r="270" spans="2:8" ht="29.45" customHeight="1" x14ac:dyDescent="0.3">
      <c r="B270" s="150" t="s">
        <v>47</v>
      </c>
      <c r="C270" s="151">
        <v>1.25</v>
      </c>
      <c r="E270" s="114"/>
      <c r="F270" s="130"/>
      <c r="G270" s="164"/>
    </row>
    <row r="271" spans="2:8" ht="29.45" customHeight="1" x14ac:dyDescent="0.3">
      <c r="B271" s="150" t="s">
        <v>71</v>
      </c>
      <c r="C271" s="151">
        <v>1.875</v>
      </c>
      <c r="E271" s="114"/>
      <c r="F271" s="130"/>
      <c r="G271" s="164"/>
    </row>
    <row r="272" spans="2:8" ht="29.45" customHeight="1" x14ac:dyDescent="0.25">
      <c r="B272" s="150" t="s">
        <v>49</v>
      </c>
      <c r="C272" s="151">
        <v>2.5</v>
      </c>
      <c r="E272" s="114"/>
      <c r="F272" s="130"/>
    </row>
    <row r="273" spans="2:8" ht="29.45" customHeight="1" x14ac:dyDescent="0.25">
      <c r="B273" s="148"/>
      <c r="C273" s="146" t="s">
        <v>51</v>
      </c>
      <c r="E273" s="114"/>
      <c r="F273" s="130"/>
    </row>
    <row r="274" spans="2:8" ht="29.45" customHeight="1" x14ac:dyDescent="0.25">
      <c r="B274" s="150" t="s">
        <v>46</v>
      </c>
      <c r="C274" s="151">
        <v>3.125</v>
      </c>
      <c r="D274" s="144"/>
      <c r="E274" s="114"/>
      <c r="F274" s="145"/>
    </row>
    <row r="275" spans="2:8" ht="29.45" customHeight="1" x14ac:dyDescent="0.25">
      <c r="B275" s="150" t="s">
        <v>47</v>
      </c>
      <c r="C275" s="152">
        <v>3.75</v>
      </c>
      <c r="D275" s="144"/>
      <c r="E275" s="114"/>
      <c r="F275" s="145"/>
    </row>
    <row r="276" spans="2:8" ht="29.45" customHeight="1" x14ac:dyDescent="0.25">
      <c r="B276" s="150" t="s">
        <v>48</v>
      </c>
      <c r="C276" s="152">
        <v>4.375</v>
      </c>
      <c r="D276" s="144"/>
      <c r="E276" s="114"/>
      <c r="F276" s="145"/>
    </row>
    <row r="277" spans="2:8" ht="29.45" customHeight="1" x14ac:dyDescent="0.25">
      <c r="B277" s="150" t="s">
        <v>49</v>
      </c>
      <c r="C277" s="152">
        <v>5</v>
      </c>
      <c r="D277" s="144"/>
      <c r="E277" s="114"/>
      <c r="F277" s="145"/>
    </row>
    <row r="278" spans="2:8" ht="37.9" customHeight="1" thickBot="1" x14ac:dyDescent="0.3"/>
    <row r="279" spans="2:8" ht="15.75" thickBot="1" x14ac:dyDescent="0.3">
      <c r="B279" s="122" t="s">
        <v>43</v>
      </c>
      <c r="C279" s="204" t="s">
        <v>45</v>
      </c>
      <c r="D279" s="130"/>
      <c r="E279" s="130"/>
      <c r="G279" s="145"/>
      <c r="H279" s="145"/>
    </row>
    <row r="280" spans="2:8" ht="22.5" customHeight="1" thickBot="1" x14ac:dyDescent="0.3">
      <c r="B280" s="122" t="s">
        <v>73</v>
      </c>
      <c r="C280" s="205"/>
      <c r="D280" s="178"/>
      <c r="E280" s="178"/>
      <c r="G280" s="145"/>
      <c r="H280" s="145"/>
    </row>
    <row r="281" spans="2:8" ht="61.5" thickBot="1" x14ac:dyDescent="0.35">
      <c r="B281" s="140" t="s">
        <v>74</v>
      </c>
      <c r="C281" s="141"/>
      <c r="D281" s="185">
        <f>IF(C281&gt;=1,"1",C281)</f>
        <v>0</v>
      </c>
      <c r="E281" s="186"/>
      <c r="G281" s="145"/>
      <c r="H281" s="145"/>
    </row>
    <row r="282" spans="2:8" ht="61.5" thickBot="1" x14ac:dyDescent="0.35">
      <c r="B282" s="140" t="s">
        <v>75</v>
      </c>
      <c r="C282" s="141"/>
      <c r="D282" s="183">
        <f>IF(C282&gt;=1,"1",C282)</f>
        <v>0</v>
      </c>
      <c r="E282" s="184"/>
      <c r="F282" s="161" t="str">
        <f>IF(F283&gt;=3,"VALOR MAXIMO","VALOR")</f>
        <v>VALOR</v>
      </c>
      <c r="G282" s="81"/>
      <c r="H282" s="145"/>
    </row>
    <row r="283" spans="2:8" ht="47.25" thickBot="1" x14ac:dyDescent="0.4">
      <c r="B283" s="140" t="s">
        <v>44</v>
      </c>
      <c r="C283" s="141"/>
      <c r="D283" s="183">
        <f>IF(C283&gt;=3,"3",C283)</f>
        <v>0</v>
      </c>
      <c r="E283" s="184"/>
      <c r="F283" s="160">
        <f>IF(D284&gt;=3,"3",D284)</f>
        <v>0</v>
      </c>
      <c r="G283" s="145"/>
      <c r="H283" s="145"/>
    </row>
    <row r="284" spans="2:8" ht="15" customHeight="1" x14ac:dyDescent="0.3">
      <c r="B284" s="153"/>
      <c r="C284" s="162" t="s">
        <v>79</v>
      </c>
      <c r="D284" s="240">
        <f>D281+D282+D283</f>
        <v>0</v>
      </c>
      <c r="E284" s="240"/>
      <c r="G284" s="145"/>
      <c r="H284" s="145"/>
    </row>
    <row r="285" spans="2:8" ht="18.75" x14ac:dyDescent="0.3">
      <c r="B285" s="153"/>
      <c r="C285" s="153"/>
      <c r="D285" s="164"/>
      <c r="E285" s="164"/>
      <c r="G285" s="145"/>
      <c r="H285" s="145"/>
    </row>
    <row r="286" spans="2:8" ht="19.5" thickBot="1" x14ac:dyDescent="0.35">
      <c r="B286" s="115"/>
      <c r="C286" s="116"/>
      <c r="D286" s="177"/>
      <c r="E286" s="177"/>
    </row>
    <row r="287" spans="2:8" ht="15.75" thickBot="1" x14ac:dyDescent="0.3">
      <c r="B287" s="123" t="s">
        <v>42</v>
      </c>
      <c r="C287" s="124" t="s">
        <v>78</v>
      </c>
      <c r="D287" s="206" t="str">
        <f>IF(D288&gt;=40,"VALOR MAXIMO","VALOR")</f>
        <v>VALOR</v>
      </c>
      <c r="E287" s="207"/>
    </row>
    <row r="288" spans="2:8" ht="24.6" customHeight="1" thickBot="1" x14ac:dyDescent="0.35">
      <c r="B288" s="123" t="s">
        <v>72</v>
      </c>
      <c r="C288" s="142"/>
      <c r="D288" s="183">
        <f>IF(C288&gt;=40,"40",C288)</f>
        <v>0</v>
      </c>
      <c r="E288" s="184"/>
    </row>
  </sheetData>
  <sheetProtection algorithmName="SHA-512" hashValue="SzBT4g7uZiaJImmFvoBa1U8eNryZn6rREodCUAFp1TxIIAbAZb5M99c2WDwaPY/BMGX5iiC46wLcqKsDVK0Uzg==" saltValue="oeM0aai/3PWgfNH5epZ33Q==" spinCount="100000" sheet="1" objects="1" scenarios="1"/>
  <mergeCells count="77">
    <mergeCell ref="B204:B237"/>
    <mergeCell ref="C204:C218"/>
    <mergeCell ref="C221:C235"/>
    <mergeCell ref="B11:B25"/>
    <mergeCell ref="B29:B43"/>
    <mergeCell ref="B62:B95"/>
    <mergeCell ref="C62:C76"/>
    <mergeCell ref="C79:C92"/>
    <mergeCell ref="B27:D27"/>
    <mergeCell ref="B54:C54"/>
    <mergeCell ref="B55:C55"/>
    <mergeCell ref="B56:C56"/>
    <mergeCell ref="C95:E95"/>
    <mergeCell ref="C112:E112"/>
    <mergeCell ref="C129:E129"/>
    <mergeCell ref="C237:E237"/>
    <mergeCell ref="D281:E281"/>
    <mergeCell ref="D282:E282"/>
    <mergeCell ref="D283:E283"/>
    <mergeCell ref="D284:E284"/>
    <mergeCell ref="D286:E286"/>
    <mergeCell ref="G265:H265"/>
    <mergeCell ref="F268:G268"/>
    <mergeCell ref="F269:G269"/>
    <mergeCell ref="C279:C280"/>
    <mergeCell ref="D280:E280"/>
    <mergeCell ref="G255:H255"/>
    <mergeCell ref="C256:E256"/>
    <mergeCell ref="G256:H256"/>
    <mergeCell ref="B258:C258"/>
    <mergeCell ref="G264:H264"/>
    <mergeCell ref="I238:J238"/>
    <mergeCell ref="I239:J239"/>
    <mergeCell ref="I242:J242"/>
    <mergeCell ref="I243:J243"/>
    <mergeCell ref="B246:B247"/>
    <mergeCell ref="C186:E186"/>
    <mergeCell ref="B170:B203"/>
    <mergeCell ref="C170:C184"/>
    <mergeCell ref="C187:C201"/>
    <mergeCell ref="C203:E203"/>
    <mergeCell ref="C78:E78"/>
    <mergeCell ref="I164:J164"/>
    <mergeCell ref="I165:J165"/>
    <mergeCell ref="B168:C168"/>
    <mergeCell ref="I169:K169"/>
    <mergeCell ref="B130:B163"/>
    <mergeCell ref="C130:C144"/>
    <mergeCell ref="C146:E146"/>
    <mergeCell ref="C147:C161"/>
    <mergeCell ref="C163:E163"/>
    <mergeCell ref="H48:I48"/>
    <mergeCell ref="I58:J58"/>
    <mergeCell ref="F59:G59"/>
    <mergeCell ref="I59:J59"/>
    <mergeCell ref="I61:K61"/>
    <mergeCell ref="B2:H2"/>
    <mergeCell ref="E4:G4"/>
    <mergeCell ref="C6:F6"/>
    <mergeCell ref="H7:I7"/>
    <mergeCell ref="H8:I8"/>
    <mergeCell ref="D287:E287"/>
    <mergeCell ref="D288:E288"/>
    <mergeCell ref="I10:K10"/>
    <mergeCell ref="B96:B129"/>
    <mergeCell ref="C96:C110"/>
    <mergeCell ref="C113:C127"/>
    <mergeCell ref="C220:E220"/>
    <mergeCell ref="H49:I49"/>
    <mergeCell ref="E51:F51"/>
    <mergeCell ref="B52:C52"/>
    <mergeCell ref="E52:F52"/>
    <mergeCell ref="B53:C53"/>
    <mergeCell ref="F28:G28"/>
    <mergeCell ref="B45:D45"/>
    <mergeCell ref="E46:F46"/>
    <mergeCell ref="E47:F47"/>
  </mergeCells>
  <conditionalFormatting sqref="C11:D11 C20:D20 C22:D22 C13:D14 C16:D17">
    <cfRule type="containsText" dxfId="94" priority="92" operator="containsText" text="VALOR MAXIMO">
      <formula>NOT(ISERROR(SEARCH("VALOR MAXIMO",C11)))</formula>
    </cfRule>
  </conditionalFormatting>
  <conditionalFormatting sqref="C12:D12 C21:D21 C15:D15 C18:D19">
    <cfRule type="containsText" dxfId="93" priority="79" operator="containsText" text="VALOR MAXIMO">
      <formula>NOT(ISERROR(SEARCH("VALOR MAXIMO",C12)))</formula>
    </cfRule>
  </conditionalFormatting>
  <conditionalFormatting sqref="C23:D23">
    <cfRule type="containsText" dxfId="92" priority="78" operator="containsText" text="VALOR MAXIMO">
      <formula>NOT(ISERROR(SEARCH("VALOR MAXIMO",C23)))</formula>
    </cfRule>
  </conditionalFormatting>
  <conditionalFormatting sqref="C25:D25">
    <cfRule type="containsText" dxfId="91" priority="76" operator="containsText" text="VALOR MAXIMO">
      <formula>NOT(ISERROR(SEARCH("VALOR MAXIMO",C25)))</formula>
    </cfRule>
  </conditionalFormatting>
  <conditionalFormatting sqref="C41:D41">
    <cfRule type="containsText" dxfId="90" priority="75" operator="containsText" text="VALOR MAXIMO">
      <formula>NOT(ISERROR(SEARCH("VALOR MAXIMO",C41)))</formula>
    </cfRule>
  </conditionalFormatting>
  <conditionalFormatting sqref="C42:D42">
    <cfRule type="containsText" dxfId="89" priority="74" operator="containsText" text="VALOR MAXIMO">
      <formula>NOT(ISERROR(SEARCH("VALOR MAXIMO",C42)))</formula>
    </cfRule>
  </conditionalFormatting>
  <conditionalFormatting sqref="C43:D43">
    <cfRule type="containsText" dxfId="88" priority="73" operator="containsText" text="VALOR MAXIMO">
      <formula>NOT(ISERROR(SEARCH("VALOR MAXIMO",C43)))</formula>
    </cfRule>
  </conditionalFormatting>
  <conditionalFormatting sqref="D63:E63 D65:E65 D67:E67 D69:E69 D71:E71 D73:E73">
    <cfRule type="containsText" dxfId="87" priority="71" operator="containsText" text="VALOR MAXIMO">
      <formula>NOT(ISERROR(SEARCH("VALOR MAXIMO",D63)))</formula>
    </cfRule>
  </conditionalFormatting>
  <conditionalFormatting sqref="D74:E74">
    <cfRule type="containsText" dxfId="86" priority="70" operator="containsText" text="VALOR MAXIMO">
      <formula>NOT(ISERROR(SEARCH("VALOR MAXIMO",D74)))</formula>
    </cfRule>
  </conditionalFormatting>
  <conditionalFormatting sqref="D75:E75">
    <cfRule type="containsText" dxfId="85" priority="69" operator="containsText" text="VALOR MAXIMO">
      <formula>NOT(ISERROR(SEARCH("VALOR MAXIMO",D75)))</formula>
    </cfRule>
  </conditionalFormatting>
  <conditionalFormatting sqref="D76:E76">
    <cfRule type="containsText" dxfId="84" priority="68" operator="containsText" text="VALOR MAXIMO">
      <formula>NOT(ISERROR(SEARCH("VALOR MAXIMO",D76)))</formula>
    </cfRule>
  </conditionalFormatting>
  <conditionalFormatting sqref="D108:E108">
    <cfRule type="containsText" dxfId="83" priority="66" operator="containsText" text="VALOR MAXIMO">
      <formula>NOT(ISERROR(SEARCH("VALOR MAXIMO",D108)))</formula>
    </cfRule>
  </conditionalFormatting>
  <conditionalFormatting sqref="D109:E109">
    <cfRule type="containsText" dxfId="82" priority="65" operator="containsText" text="VALOR MAXIMO">
      <formula>NOT(ISERROR(SEARCH("VALOR MAXIMO",D109)))</formula>
    </cfRule>
  </conditionalFormatting>
  <conditionalFormatting sqref="D110:E110">
    <cfRule type="containsText" dxfId="81" priority="64" operator="containsText" text="VALOR MAXIMO">
      <formula>NOT(ISERROR(SEARCH("VALOR MAXIMO",D110)))</formula>
    </cfRule>
  </conditionalFormatting>
  <conditionalFormatting sqref="D125:E125">
    <cfRule type="containsText" dxfId="80" priority="63" operator="containsText" text="VALOR MAXIMO">
      <formula>NOT(ISERROR(SEARCH("VALOR MAXIMO",D125)))</formula>
    </cfRule>
  </conditionalFormatting>
  <conditionalFormatting sqref="D126:E126">
    <cfRule type="containsText" dxfId="79" priority="62" operator="containsText" text="VALOR MAXIMO">
      <formula>NOT(ISERROR(SEARCH("VALOR MAXIMO",D126)))</formula>
    </cfRule>
  </conditionalFormatting>
  <conditionalFormatting sqref="D127:E127">
    <cfRule type="containsText" dxfId="78" priority="61" operator="containsText" text="VALOR MAXIMO">
      <formula>NOT(ISERROR(SEARCH("VALOR MAXIMO",D127)))</formula>
    </cfRule>
  </conditionalFormatting>
  <conditionalFormatting sqref="D170:E170 D172:E172 D174:E174 D176:E176 D178:E178 D180:E180">
    <cfRule type="containsText" dxfId="77" priority="60" operator="containsText" text="VALOR MAXIMO">
      <formula>NOT(ISERROR(SEARCH("VALOR MAXIMO",D170)))</formula>
    </cfRule>
  </conditionalFormatting>
  <conditionalFormatting sqref="D171:E171 D173:E173 D175:E175 D177:E177 D179:E179 D181:E181">
    <cfRule type="containsText" dxfId="76" priority="59" operator="containsText" text="VALOR MAXIMO">
      <formula>NOT(ISERROR(SEARCH("VALOR MAXIMO",D171)))</formula>
    </cfRule>
  </conditionalFormatting>
  <conditionalFormatting sqref="D182:E182">
    <cfRule type="containsText" dxfId="75" priority="58" operator="containsText" text="VALOR MAXIMO">
      <formula>NOT(ISERROR(SEARCH("VALOR MAXIMO",D182)))</formula>
    </cfRule>
  </conditionalFormatting>
  <conditionalFormatting sqref="D183:E183">
    <cfRule type="containsText" dxfId="74" priority="57" operator="containsText" text="VALOR MAXIMO">
      <formula>NOT(ISERROR(SEARCH("VALOR MAXIMO",D183)))</formula>
    </cfRule>
  </conditionalFormatting>
  <conditionalFormatting sqref="D184:E184">
    <cfRule type="containsText" dxfId="73" priority="56" operator="containsText" text="VALOR MAXIMO">
      <formula>NOT(ISERROR(SEARCH("VALOR MAXIMO",D184)))</formula>
    </cfRule>
  </conditionalFormatting>
  <conditionalFormatting sqref="D187:E187 D189:E189 D191:E191 D193:E193 D195:E195 D197:E197">
    <cfRule type="containsText" dxfId="72" priority="55" operator="containsText" text="VALOR MAXIMO">
      <formula>NOT(ISERROR(SEARCH("VALOR MAXIMO",D187)))</formula>
    </cfRule>
  </conditionalFormatting>
  <conditionalFormatting sqref="D188:E188 D190:E190 D192:E192 D194:E194 D196:E196 D198:E198">
    <cfRule type="containsText" dxfId="71" priority="54" operator="containsText" text="VALOR MAXIMO">
      <formula>NOT(ISERROR(SEARCH("VALOR MAXIMO",D188)))</formula>
    </cfRule>
  </conditionalFormatting>
  <conditionalFormatting sqref="D199:E199">
    <cfRule type="containsText" dxfId="70" priority="53" operator="containsText" text="VALOR MAXIMO">
      <formula>NOT(ISERROR(SEARCH("VALOR MAXIMO",D199)))</formula>
    </cfRule>
  </conditionalFormatting>
  <conditionalFormatting sqref="D201:E201">
    <cfRule type="containsText" dxfId="69" priority="51" operator="containsText" text="VALOR MAXIMO">
      <formula>NOT(ISERROR(SEARCH("VALOR MAXIMO",D201)))</formula>
    </cfRule>
  </conditionalFormatting>
  <conditionalFormatting sqref="D204:E204 D206:E206 D208:E208 D210:E210 D212:E212 D214:E214">
    <cfRule type="containsText" dxfId="68" priority="50" operator="containsText" text="VALOR MAXIMO">
      <formula>NOT(ISERROR(SEARCH("VALOR MAXIMO",D204)))</formula>
    </cfRule>
  </conditionalFormatting>
  <conditionalFormatting sqref="D205:E205 D207:E207 D209:E209 D211:E211 D213:E213 D215:E215">
    <cfRule type="containsText" dxfId="67" priority="49" operator="containsText" text="VALOR MAXIMO">
      <formula>NOT(ISERROR(SEARCH("VALOR MAXIMO",D205)))</formula>
    </cfRule>
  </conditionalFormatting>
  <conditionalFormatting sqref="D216:E216">
    <cfRule type="containsText" dxfId="66" priority="48" operator="containsText" text="VALOR MAXIMO">
      <formula>NOT(ISERROR(SEARCH("VALOR MAXIMO",D216)))</formula>
    </cfRule>
  </conditionalFormatting>
  <conditionalFormatting sqref="C30:D30 C36:D40 C32:D32 C34:D34">
    <cfRule type="containsText" dxfId="65" priority="27" operator="containsText" text="VALOR MAXIMO">
      <formula>NOT(ISERROR(SEARCH("VALOR MAXIMO",C30)))</formula>
    </cfRule>
  </conditionalFormatting>
  <conditionalFormatting sqref="D79:E79 D81:E81 D83:E83 D85:E85 D87:E87 D89:E89">
    <cfRule type="containsText" dxfId="64" priority="26" operator="containsText" text="VALOR MAXIMO">
      <formula>NOT(ISERROR(SEARCH("VALOR MAXIMO",D79)))</formula>
    </cfRule>
  </conditionalFormatting>
  <conditionalFormatting sqref="D80:E80 D82:E82 D84:E84 D86:E86 D88:E88 D90:E90">
    <cfRule type="containsText" dxfId="63" priority="25" operator="containsText" text="VALOR MAXIMO">
      <formula>NOT(ISERROR(SEARCH("VALOR MAXIMO",D80)))</formula>
    </cfRule>
  </conditionalFormatting>
  <conditionalFormatting sqref="D91:E91">
    <cfRule type="containsText" dxfId="62" priority="24" operator="containsText" text="VALOR MAXIMO">
      <formula>NOT(ISERROR(SEARCH("VALOR MAXIMO",D91)))</formula>
    </cfRule>
  </conditionalFormatting>
  <conditionalFormatting sqref="D92:E92">
    <cfRule type="containsText" dxfId="61" priority="23" operator="containsText" text="VALOR MAXIMO">
      <formula>NOT(ISERROR(SEARCH("VALOR MAXIMO",D92)))</formula>
    </cfRule>
  </conditionalFormatting>
  <conditionalFormatting sqref="D96:E96 D98:E98 D100:E100 D102:E102 D104:E104 D106:E106">
    <cfRule type="containsText" dxfId="60" priority="22" operator="containsText" text="VALOR MAXIMO">
      <formula>NOT(ISERROR(SEARCH("VALOR MAXIMO",D96)))</formula>
    </cfRule>
  </conditionalFormatting>
  <conditionalFormatting sqref="D97:E97 D99:E99 D101:E101 D103:E103 D105:E105 D107:E107">
    <cfRule type="containsText" dxfId="59" priority="21" operator="containsText" text="VALOR MAXIMO">
      <formula>NOT(ISERROR(SEARCH("VALOR MAXIMO",D97)))</formula>
    </cfRule>
  </conditionalFormatting>
  <conditionalFormatting sqref="D113:E113 D115:E115 D117:E117 D119:E119 D121:E121 D123:E123">
    <cfRule type="containsText" dxfId="58" priority="20" operator="containsText" text="VALOR MAXIMO">
      <formula>NOT(ISERROR(SEARCH("VALOR MAXIMO",D113)))</formula>
    </cfRule>
  </conditionalFormatting>
  <conditionalFormatting sqref="D114:E114 D116:E116 D118:E118 D120:E120 D122:E122 D124:E124">
    <cfRule type="containsText" dxfId="57" priority="19" operator="containsText" text="VALOR MAXIMO">
      <formula>NOT(ISERROR(SEARCH("VALOR MAXIMO",D114)))</formula>
    </cfRule>
  </conditionalFormatting>
  <conditionalFormatting sqref="G255:H255">
    <cfRule type="containsText" dxfId="56" priority="13" operator="containsText" text="&quot;VALOR MAXIMO&quot;">
      <formula>NOT(ISERROR(SEARCH("""VALOR MAXIMO""",G255)))</formula>
    </cfRule>
    <cfRule type="containsText" dxfId="55" priority="14" operator="containsText" text="VALOR MAXIMO">
      <formula>NOT(ISERROR(SEARCH("VALOR MAXIMO",G255)))</formula>
    </cfRule>
  </conditionalFormatting>
  <conditionalFormatting sqref="F282:G282">
    <cfRule type="containsText" dxfId="54" priority="11" operator="containsText" text="&quot;VALOR MAXIMO&quot;">
      <formula>NOT(ISERROR(SEARCH("""VALOR MAXIMO""",F282)))</formula>
    </cfRule>
    <cfRule type="containsText" dxfId="53" priority="12" operator="containsText" text="VALOR MAXIMO">
      <formula>NOT(ISERROR(SEARCH("VALOR MAXIMO",F282)))</formula>
    </cfRule>
  </conditionalFormatting>
  <conditionalFormatting sqref="C24:D24">
    <cfRule type="containsText" dxfId="52" priority="77" operator="containsText" text="VALOR MAXIMO">
      <formula>NOT(ISERROR(SEARCH("VALOR MAXIMO",C24)))</formula>
    </cfRule>
  </conditionalFormatting>
  <conditionalFormatting sqref="D62:E62 D64:E64 D66:E66 D68:E68 D70:E70 D72:E72">
    <cfRule type="containsText" dxfId="51" priority="72" operator="containsText" text="VALOR MAXIMO">
      <formula>NOT(ISERROR(SEARCH("VALOR MAXIMO",D62)))</formula>
    </cfRule>
  </conditionalFormatting>
  <conditionalFormatting sqref="D93:E93">
    <cfRule type="containsText" dxfId="50" priority="67" operator="containsText" text="VALOR MAXIMO">
      <formula>NOT(ISERROR(SEARCH("VALOR MAXIMO",D93)))</formula>
    </cfRule>
  </conditionalFormatting>
  <conditionalFormatting sqref="D200:E200">
    <cfRule type="containsText" dxfId="49" priority="52" operator="containsText" text="VALOR MAXIMO">
      <formula>NOT(ISERROR(SEARCH("VALOR MAXIMO",D200)))</formula>
    </cfRule>
  </conditionalFormatting>
  <conditionalFormatting sqref="C29:D29 C31:D31 C33:D33 C35:D35">
    <cfRule type="containsText" dxfId="48" priority="28" operator="containsText" text="VALOR MAXIMO">
      <formula>NOT(ISERROR(SEARCH("VALOR MAXIMO",C29)))</formula>
    </cfRule>
  </conditionalFormatting>
  <conditionalFormatting sqref="M164">
    <cfRule type="containsText" dxfId="47" priority="95" operator="containsText" text="VALOR MAXIMO">
      <formula>NOT(ISERROR(SEARCH("VALOR MAXIMO",M164)))</formula>
    </cfRule>
  </conditionalFormatting>
  <conditionalFormatting sqref="I164:J166">
    <cfRule type="containsText" dxfId="46" priority="93" operator="containsText" text="&quot;VALOR MAXIMO&quot;">
      <formula>NOT(ISERROR(SEARCH("""VALOR MAXIMO""",I164)))</formula>
    </cfRule>
    <cfRule type="containsText" dxfId="45" priority="94" operator="containsText" text="VALOR MAXIMO">
      <formula>NOT(ISERROR(SEARCH("VALOR MAXIMO",I164)))</formula>
    </cfRule>
  </conditionalFormatting>
  <conditionalFormatting sqref="I58:J58">
    <cfRule type="containsText" dxfId="44" priority="90" operator="containsText" text="VALOR MAXIMO">
      <formula>NOT(ISERROR(SEARCH("VALOR MAXIMO",I58)))</formula>
    </cfRule>
    <cfRule type="containsText" dxfId="43" priority="91" operator="containsText" text="&quot;VALOR MAXIMO&quot;">
      <formula>NOT(ISERROR(SEARCH("""VALOR MAXIMO""",I58)))</formula>
    </cfRule>
  </conditionalFormatting>
  <conditionalFormatting sqref="I238:J238">
    <cfRule type="containsText" dxfId="42" priority="88" operator="containsText" text="&quot;VALOR MAXIMO&quot;">
      <formula>NOT(ISERROR(SEARCH("""VALOR MAXIMO""",I238)))</formula>
    </cfRule>
    <cfRule type="containsText" dxfId="41" priority="89" operator="containsText" text="VALOR MAXIMO">
      <formula>NOT(ISERROR(SEARCH("VALOR MAXIMO",I238)))</formula>
    </cfRule>
  </conditionalFormatting>
  <conditionalFormatting sqref="I242:J242">
    <cfRule type="containsText" dxfId="40" priority="86" operator="containsText" text="&quot;VALOR MAXIMO&quot;">
      <formula>NOT(ISERROR(SEARCH("""VALOR MAXIMO""",I242)))</formula>
    </cfRule>
    <cfRule type="containsText" dxfId="39" priority="87" operator="containsText" text="VALOR MAXIMO">
      <formula>NOT(ISERROR(SEARCH("VALOR MAXIMO",I242)))</formula>
    </cfRule>
  </conditionalFormatting>
  <conditionalFormatting sqref="E51:F51">
    <cfRule type="containsText" dxfId="38" priority="84" operator="containsText" text="VALOR MAXIMO">
      <formula>NOT(ISERROR(SEARCH("VALOR MAXIMO",E51)))</formula>
    </cfRule>
    <cfRule type="containsText" dxfId="37" priority="85" operator="containsText" text="&quot;VALOR MAXIMO&quot;">
      <formula>NOT(ISERROR(SEARCH("""VALOR MAXIMO""",E51)))</formula>
    </cfRule>
  </conditionalFormatting>
  <conditionalFormatting sqref="H48:I48">
    <cfRule type="containsText" dxfId="36" priority="82" operator="containsText" text="VALOR MAXIMO">
      <formula>NOT(ISERROR(SEARCH("VALOR MAXIMO",H48)))</formula>
    </cfRule>
    <cfRule type="containsText" dxfId="35" priority="83" operator="containsText" text="&quot;VALOR MAXIMO&quot;">
      <formula>NOT(ISERROR(SEARCH("""VALOR MAXIMO""",H48)))</formula>
    </cfRule>
  </conditionalFormatting>
  <conditionalFormatting sqref="H7:I7">
    <cfRule type="containsText" dxfId="34" priority="80" operator="containsText" text="VALOR MAXIMO">
      <formula>NOT(ISERROR(SEARCH("VALOR MAXIMO",H7)))</formula>
    </cfRule>
    <cfRule type="containsText" dxfId="33" priority="81" operator="containsText" text="&quot;VALOR MAXIMO&quot;">
      <formula>NOT(ISERROR(SEARCH("""VALOR MAXIMO""",H7)))</formula>
    </cfRule>
  </conditionalFormatting>
  <conditionalFormatting sqref="D217:E217">
    <cfRule type="containsText" dxfId="32" priority="47" operator="containsText" text="VALOR MAXIMO">
      <formula>NOT(ISERROR(SEARCH("VALOR MAXIMO",D217)))</formula>
    </cfRule>
  </conditionalFormatting>
  <conditionalFormatting sqref="D218:E218">
    <cfRule type="containsText" dxfId="31" priority="46" operator="containsText" text="VALOR MAXIMO">
      <formula>NOT(ISERROR(SEARCH("VALOR MAXIMO",D218)))</formula>
    </cfRule>
  </conditionalFormatting>
  <conditionalFormatting sqref="D221:E221 D223:E223 D225:E225 D227:E227 D229:E229 D231:E231">
    <cfRule type="containsText" dxfId="30" priority="45" operator="containsText" text="VALOR MAXIMO">
      <formula>NOT(ISERROR(SEARCH("VALOR MAXIMO",D221)))</formula>
    </cfRule>
  </conditionalFormatting>
  <conditionalFormatting sqref="D222:E222 D224:E224 D226:E226 D228:E228 D230:E230 D232:E232">
    <cfRule type="containsText" dxfId="29" priority="44" operator="containsText" text="VALOR MAXIMO">
      <formula>NOT(ISERROR(SEARCH("VALOR MAXIMO",D222)))</formula>
    </cfRule>
  </conditionalFormatting>
  <conditionalFormatting sqref="D233:E233">
    <cfRule type="containsText" dxfId="28" priority="43" operator="containsText" text="VALOR MAXIMO">
      <formula>NOT(ISERROR(SEARCH("VALOR MAXIMO",D233)))</formula>
    </cfRule>
  </conditionalFormatting>
  <conditionalFormatting sqref="D234:E234">
    <cfRule type="containsText" dxfId="27" priority="42" operator="containsText" text="VALOR MAXIMO">
      <formula>NOT(ISERROR(SEARCH("VALOR MAXIMO",D234)))</formula>
    </cfRule>
  </conditionalFormatting>
  <conditionalFormatting sqref="D235:E235">
    <cfRule type="containsText" dxfId="26" priority="41" operator="containsText" text="VALOR MAXIMO">
      <formula>NOT(ISERROR(SEARCH("VALOR MAXIMO",D235)))</formula>
    </cfRule>
  </conditionalFormatting>
  <conditionalFormatting sqref="H247">
    <cfRule type="containsText" dxfId="25" priority="39" operator="containsText" text="&quot;VALOR MAXIMO&quot;">
      <formula>NOT(ISERROR(SEARCH("""VALOR MAXIMO""",H247)))</formula>
    </cfRule>
    <cfRule type="containsText" dxfId="24" priority="40" operator="containsText" text="VALOR MAXIMO">
      <formula>NOT(ISERROR(SEARCH("VALOR MAXIMO",H247)))</formula>
    </cfRule>
  </conditionalFormatting>
  <conditionalFormatting sqref="G264:H264">
    <cfRule type="containsText" dxfId="23" priority="37" operator="containsText" text="&quot;VALOR MAXIMO&quot;">
      <formula>NOT(ISERROR(SEARCH("""VALOR MAXIMO""",G264)))</formula>
    </cfRule>
    <cfRule type="containsText" dxfId="22" priority="38" operator="containsText" text="VALOR MAXIMO">
      <formula>NOT(ISERROR(SEARCH("VALOR MAXIMO",G264)))</formula>
    </cfRule>
  </conditionalFormatting>
  <conditionalFormatting sqref="F268:G268">
    <cfRule type="containsText" dxfId="21" priority="35" operator="containsText" text="&quot;VALOR MAXIMO&quot;">
      <formula>NOT(ISERROR(SEARCH("""VALOR MAXIMO""",F268)))</formula>
    </cfRule>
    <cfRule type="containsText" dxfId="20" priority="36" operator="containsText" text="VALOR MAXIMO">
      <formula>NOT(ISERROR(SEARCH("VALOR MAXIMO",F268)))</formula>
    </cfRule>
  </conditionalFormatting>
  <conditionalFormatting sqref="E47:F47">
    <cfRule type="containsText" dxfId="19" priority="33" operator="containsText" text="VALOR MAXIMO">
      <formula>NOT(ISERROR(SEARCH("VALOR MAXIMO",E47)))</formula>
    </cfRule>
    <cfRule type="containsText" dxfId="18" priority="34" operator="containsText" text="&quot;VALOR MAXIMO&quot;">
      <formula>NOT(ISERROR(SEARCH("""VALOR MAXIMO""",E47)))</formula>
    </cfRule>
  </conditionalFormatting>
  <conditionalFormatting sqref="H45:I45">
    <cfRule type="containsText" dxfId="17" priority="31" operator="containsText" text="VALOR MAXIMO">
      <formula>NOT(ISERROR(SEARCH("VALOR MAXIMO",H45)))</formula>
    </cfRule>
    <cfRule type="containsText" dxfId="16" priority="32" operator="containsText" text="&quot;VALOR MAXIMO&quot;">
      <formula>NOT(ISERROR(SEARCH("""VALOR MAXIMO""",H45)))</formula>
    </cfRule>
  </conditionalFormatting>
  <conditionalFormatting sqref="H27">
    <cfRule type="containsText" dxfId="15" priority="29" operator="containsText" text="VALOR MAXIMO">
      <formula>NOT(ISERROR(SEARCH("VALOR MAXIMO",H27)))</formula>
    </cfRule>
    <cfRule type="containsText" dxfId="14" priority="30" operator="containsText" text="&quot;VALOR MAXIMO&quot;">
      <formula>NOT(ISERROR(SEARCH("""VALOR MAXIMO""",H27)))</formula>
    </cfRule>
  </conditionalFormatting>
  <conditionalFormatting sqref="D287:E287">
    <cfRule type="containsText" dxfId="13" priority="15" operator="containsText" text="&quot;VALOR MAXIMO&quot;">
      <formula>NOT(ISERROR(SEARCH("""VALOR MAXIMO""",D287)))</formula>
    </cfRule>
    <cfRule type="containsText" dxfId="12" priority="16" operator="containsText" text="VALOR MAXIMO">
      <formula>NOT(ISERROR(SEARCH("VALOR MAXIMO",D287)))</formula>
    </cfRule>
  </conditionalFormatting>
  <conditionalFormatting sqref="D280:E280">
    <cfRule type="containsText" dxfId="11" priority="17" operator="containsText" text="&quot;VALOR MAXIMO&quot;">
      <formula>NOT(ISERROR(SEARCH("""VALOR MAXIMO""",D280)))</formula>
    </cfRule>
    <cfRule type="containsText" dxfId="10" priority="18" operator="containsText" text="VALOR MAXIMO">
      <formula>NOT(ISERROR(SEARCH("VALOR MAXIMO",D280)))</formula>
    </cfRule>
  </conditionalFormatting>
  <conditionalFormatting sqref="D142:E142">
    <cfRule type="containsText" dxfId="9" priority="10" operator="containsText" text="VALOR MAXIMO">
      <formula>NOT(ISERROR(SEARCH("VALOR MAXIMO",D142)))</formula>
    </cfRule>
  </conditionalFormatting>
  <conditionalFormatting sqref="D143:E143">
    <cfRule type="containsText" dxfId="8" priority="9" operator="containsText" text="VALOR MAXIMO">
      <formula>NOT(ISERROR(SEARCH("VALOR MAXIMO",D143)))</formula>
    </cfRule>
  </conditionalFormatting>
  <conditionalFormatting sqref="D144:E144">
    <cfRule type="containsText" dxfId="7" priority="8" operator="containsText" text="VALOR MAXIMO">
      <formula>NOT(ISERROR(SEARCH("VALOR MAXIMO",D144)))</formula>
    </cfRule>
  </conditionalFormatting>
  <conditionalFormatting sqref="D159:E159">
    <cfRule type="containsText" dxfId="6" priority="7" operator="containsText" text="VALOR MAXIMO">
      <formula>NOT(ISERROR(SEARCH("VALOR MAXIMO",D159)))</formula>
    </cfRule>
  </conditionalFormatting>
  <conditionalFormatting sqref="D160:E160">
    <cfRule type="containsText" dxfId="5" priority="6" operator="containsText" text="VALOR MAXIMO">
      <formula>NOT(ISERROR(SEARCH("VALOR MAXIMO",D160)))</formula>
    </cfRule>
  </conditionalFormatting>
  <conditionalFormatting sqref="D161:E161">
    <cfRule type="containsText" dxfId="4" priority="5" operator="containsText" text="VALOR MAXIMO">
      <formula>NOT(ISERROR(SEARCH("VALOR MAXIMO",D161)))</formula>
    </cfRule>
  </conditionalFormatting>
  <conditionalFormatting sqref="D130:E130 D132:E132 D134:E134 D136:E136 D138:E138 D140:E140">
    <cfRule type="containsText" dxfId="3" priority="4" operator="containsText" text="VALOR MAXIMO">
      <formula>NOT(ISERROR(SEARCH("VALOR MAXIMO",D130)))</formula>
    </cfRule>
  </conditionalFormatting>
  <conditionalFormatting sqref="D131:E131 D133:E133 D135:E135 D137:E137 D139:E139 D141:E141">
    <cfRule type="containsText" dxfId="2" priority="3" operator="containsText" text="VALOR MAXIMO">
      <formula>NOT(ISERROR(SEARCH("VALOR MAXIMO",D131)))</formula>
    </cfRule>
  </conditionalFormatting>
  <conditionalFormatting sqref="D147:E147 D149:E149 D151:E151 D153:E153 D155:E155 D157:E157">
    <cfRule type="containsText" dxfId="1" priority="2" operator="containsText" text="VALOR MAXIMO">
      <formula>NOT(ISERROR(SEARCH("VALOR MAXIMO",D147)))</formula>
    </cfRule>
  </conditionalFormatting>
  <conditionalFormatting sqref="D148:E148 D150:E150 D152:E152 D154:E154 D156:E156 D158:E158">
    <cfRule type="containsText" dxfId="0" priority="1" operator="containsText" text="VALOR MAXIMO">
      <formula>NOT(ISERROR(SEARCH("VALOR MAXIMO",D148)))</formula>
    </cfRule>
  </conditionalFormatting>
  <pageMargins left="0.7" right="0.7"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5 filas</vt:lpstr>
      <vt:lpstr>10 filas</vt:lpstr>
      <vt:lpstr>15 filas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maria.valero</dc:creator>
  <cp:lastModifiedBy>Velacoracho Palacios, Maria Jose</cp:lastModifiedBy>
  <cp:lastPrinted>2016-07-21T08:06:06Z</cp:lastPrinted>
  <dcterms:created xsi:type="dcterms:W3CDTF">2015-06-10T08:28:07Z</dcterms:created>
  <dcterms:modified xsi:type="dcterms:W3CDTF">2025-02-27T12:08:22Z</dcterms:modified>
</cp:coreProperties>
</file>